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026"/>
  <workbookPr codeName="EstaPasta_de_trabalho" defaultThemeVersion="124226"/>
  <mc:AlternateContent xmlns:mc="http://schemas.openxmlformats.org/markup-compatibility/2006">
    <mc:Choice Requires="x15">
      <x15ac:absPath xmlns:x15ac="http://schemas.microsoft.com/office/spreadsheetml/2010/11/ac" url="https://d.docs.live.net/ac32c819bad39143/Área de Trabalho/SECULT/Filarmonica/"/>
    </mc:Choice>
  </mc:AlternateContent>
  <xr:revisionPtr revIDLastSave="0" documentId="8_{F231495D-43D7-43D4-8B0E-06C97CCF1600}" xr6:coauthVersionLast="47" xr6:coauthVersionMax="47" xr10:uidLastSave="{00000000-0000-0000-0000-000000000000}"/>
  <bookViews>
    <workbookView xWindow="735" yWindow="735" windowWidth="15375" windowHeight="7875" tabRatio="839" activeTab="2" xr2:uid="{00000000-000D-0000-FFFF-FFFF00000000}"/>
  </bookViews>
  <sheets>
    <sheet name="Capa" sheetId="11" r:id="rId1"/>
    <sheet name="Sintético" sheetId="4" r:id="rId2"/>
    <sheet name="Gastos das Atividades" sheetId="21" r:id="rId3"/>
    <sheet name="Analítico" sheetId="17" r:id="rId4"/>
    <sheet name="Encargos e Benefícios" sheetId="18" r:id="rId5"/>
    <sheet name="Gastos com Pessoal" sheetId="14" r:id="rId6"/>
    <sheet name="Bens" sheetId="8" r:id="rId7"/>
    <sheet name="Gastos Gerais" sheetId="22" r:id="rId8"/>
    <sheet name="Desmobilização" sheetId="23" r:id="rId9"/>
    <sheet name="Assinatura" sheetId="12" r:id="rId10"/>
    <sheet name="Plano" sheetId="24" state="hidden" r:id="rId11"/>
  </sheets>
  <externalReferences>
    <externalReference r:id="rId12"/>
  </externalReferences>
  <definedNames>
    <definedName name="_xlnm._FilterDatabase" localSheetId="8" hidden="1">Desmobilização!$A$3:$H$204</definedName>
    <definedName name="_xlnm._FilterDatabase" localSheetId="7" hidden="1">'Gastos Gerais'!$A$3:$H$1000</definedName>
    <definedName name="_ftn1" localSheetId="1">Sintético!#REF!</definedName>
    <definedName name="_ftnref1" localSheetId="1">Sintético!#REF!</definedName>
    <definedName name="Aquisição_de_Bens_Permanentes">Plano!$E$2:$E$14</definedName>
    <definedName name="Area">'Gastos com Pessoal'!#REF!</definedName>
    <definedName name="_xlnm.Print_Area" localSheetId="3">Analítico!$A$2:$AZ$185</definedName>
    <definedName name="_xlnm.Print_Area" localSheetId="9">Assinatura!$A$1:$F$13</definedName>
    <definedName name="_xlnm.Print_Area" localSheetId="6">Bens!$A$1:$H$104</definedName>
    <definedName name="_xlnm.Print_Area" localSheetId="0">Capa!$A$1:$A$7</definedName>
    <definedName name="_xlnm.Print_Area" localSheetId="8">Desmobilização!$A$1:$H$204</definedName>
    <definedName name="_xlnm.Print_Area" localSheetId="4">'Encargos e Benefícios'!$A$1:$V$138</definedName>
    <definedName name="_xlnm.Print_Area" localSheetId="5">'Gastos com Pessoal'!$A$1:$AB$132</definedName>
    <definedName name="_xlnm.Print_Area" localSheetId="2">'Gastos das Atividades'!$A$2:$BH$37</definedName>
    <definedName name="_xlnm.Print_Area" localSheetId="7">'Gastos Gerais'!$A$1:$H$1000</definedName>
    <definedName name="área_destinada">Plano!$I$2:$I$3</definedName>
    <definedName name="Benefícios">Analítico!$B$45:$B$51</definedName>
    <definedName name="Beneficios2">Analítico!$B$46:$B$51</definedName>
    <definedName name="Beneficios3">'Gastos com Pessoal'!$BF$1:$BF$7</definedName>
    <definedName name="Bens">Analítico!$B$166:$B$179</definedName>
    <definedName name="Categorias">Plano!$C$1:$D$1</definedName>
    <definedName name="Dropdown1" localSheetId="1">Sintético!#REF!</definedName>
    <definedName name="Gastos_com_Pessoal">Plano!$C$2:$C$27</definedName>
    <definedName name="Gastos_Gerais">Plano!$D$2:$D$63</definedName>
    <definedName name="Gerais">Analítico!$B$55:$B$163</definedName>
    <definedName name="Ocorrência">Plano!$H$2:$H$3</definedName>
    <definedName name="Receitas">Plano!$A$2:$A$5</definedName>
    <definedName name="Rendimentos_de_Aplicações_Fin.">Plano!$B$1</definedName>
    <definedName name="Reserva">Plano!$F$1:$F$3</definedName>
    <definedName name="_xlnm.Print_Titles" localSheetId="3">Analítico!$A:$B,Analítico!$3:$4</definedName>
    <definedName name="_xlnm.Print_Titles" localSheetId="8">Desmobilização!$2:$3</definedName>
    <definedName name="_xlnm.Print_Titles" localSheetId="4">'Encargos e Benefícios'!$2:$5</definedName>
    <definedName name="_xlnm.Print_Titles" localSheetId="5">'Gastos com Pessoal'!$4:$6</definedName>
    <definedName name="_xlnm.Print_Titles" localSheetId="7">'Gastos Gerais'!$2:$3</definedName>
    <definedName name="_xlnm.Print_Titles" localSheetId="1">Sintético!$A:$B,Sintético!$2:$3</definedName>
    <definedName name="Transferência_para_Reserva_de_Recursos">Plano!$F$1:$F$1</definedName>
    <definedName name="VinculoPT" localSheetId="10">INDIRECT(CONCATENATE("'Gasto das Atividades'!$B$6:$B$",COUNTA([1]Atividades!$B$4:$B$35)+5))</definedName>
    <definedName name="VinculoPT">INDIRECT(CONCATENATE("'Gastos das Atividades'!$B$5:$B$",COUNTA('Gastos das Atividades'!$B$5:$B$34)+4))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08" i="22" l="1"/>
  <c r="AR10" i="17" l="1"/>
  <c r="H45" i="22" l="1"/>
  <c r="H44" i="22"/>
  <c r="H58" i="22" l="1"/>
  <c r="H57" i="22"/>
  <c r="AY11" i="17" l="1"/>
  <c r="AL14" i="17"/>
  <c r="AM14" i="17"/>
  <c r="AM15" i="17" s="1"/>
  <c r="AN14" i="17"/>
  <c r="AO14" i="17"/>
  <c r="AP14" i="17"/>
  <c r="AP15" i="17" s="1"/>
  <c r="AQ14" i="17"/>
  <c r="AQ15" i="17" s="1"/>
  <c r="AR14" i="17"/>
  <c r="AR15" i="17" s="1"/>
  <c r="AS14" i="17"/>
  <c r="AS15" i="17" s="1"/>
  <c r="AT14" i="17"/>
  <c r="AT15" i="17" s="1"/>
  <c r="AU14" i="17"/>
  <c r="AU15" i="17" s="1"/>
  <c r="AV14" i="17"/>
  <c r="AV15" i="17" s="1"/>
  <c r="AW14" i="17"/>
  <c r="AW15" i="17" s="1"/>
  <c r="AX14" i="17"/>
  <c r="AX15" i="17" s="1"/>
  <c r="AL15" i="17"/>
  <c r="AN15" i="17"/>
  <c r="AO15" i="17"/>
  <c r="H100" i="22" l="1"/>
  <c r="H72" i="22"/>
  <c r="C80" i="22"/>
  <c r="C79" i="22"/>
  <c r="H56" i="22" s="1"/>
  <c r="H52" i="22"/>
  <c r="H48" i="22"/>
  <c r="H6" i="22"/>
  <c r="H88" i="22"/>
  <c r="H138" i="22"/>
  <c r="H104" i="22"/>
  <c r="H105" i="22"/>
  <c r="H106" i="22"/>
  <c r="H107" i="22"/>
  <c r="H109" i="22"/>
  <c r="H110" i="22"/>
  <c r="H112" i="22"/>
  <c r="H113" i="22"/>
  <c r="H114" i="22"/>
  <c r="H118" i="22"/>
  <c r="H119" i="22"/>
  <c r="H120" i="22"/>
  <c r="H121" i="22"/>
  <c r="H122" i="22"/>
  <c r="H123" i="22"/>
  <c r="H124" i="22"/>
  <c r="H125" i="22"/>
  <c r="H126" i="22"/>
  <c r="H127" i="22"/>
  <c r="H128" i="22"/>
  <c r="H129" i="22"/>
  <c r="H130" i="22"/>
  <c r="H131" i="22"/>
  <c r="H132" i="22"/>
  <c r="H133" i="22"/>
  <c r="H134" i="22"/>
  <c r="H135" i="22"/>
  <c r="H136" i="22"/>
  <c r="H137" i="22"/>
  <c r="AL25" i="4" l="1"/>
  <c r="AM25" i="4"/>
  <c r="AN25" i="4"/>
  <c r="AO25" i="4"/>
  <c r="AP25" i="4"/>
  <c r="AQ25" i="4"/>
  <c r="AR25" i="4"/>
  <c r="AS25" i="4"/>
  <c r="AT25" i="4"/>
  <c r="AU25" i="4"/>
  <c r="AV25" i="4"/>
  <c r="AW25" i="4"/>
  <c r="AX25" i="4"/>
  <c r="AL8" i="4"/>
  <c r="AM8" i="4"/>
  <c r="AN8" i="4"/>
  <c r="AO8" i="4"/>
  <c r="AP8" i="4"/>
  <c r="AQ8" i="4"/>
  <c r="AR8" i="4"/>
  <c r="AS8" i="4"/>
  <c r="AT8" i="4"/>
  <c r="AU8" i="4"/>
  <c r="AV8" i="4"/>
  <c r="AW8" i="4"/>
  <c r="AX8" i="4"/>
  <c r="AL9" i="4"/>
  <c r="AM9" i="4"/>
  <c r="AN9" i="4"/>
  <c r="AO9" i="4"/>
  <c r="AP9" i="4"/>
  <c r="AQ9" i="4"/>
  <c r="AR9" i="4"/>
  <c r="AS9" i="4"/>
  <c r="AT9" i="4"/>
  <c r="AU9" i="4"/>
  <c r="AV9" i="4"/>
  <c r="AW9" i="4"/>
  <c r="AX9" i="4"/>
  <c r="AL10" i="4"/>
  <c r="AM10" i="4"/>
  <c r="AN10" i="4"/>
  <c r="AO10" i="4"/>
  <c r="AP10" i="4"/>
  <c r="AQ10" i="4"/>
  <c r="AR10" i="4"/>
  <c r="AS10" i="4"/>
  <c r="AT10" i="4"/>
  <c r="AU10" i="4"/>
  <c r="AV10" i="4"/>
  <c r="AW10" i="4"/>
  <c r="AX10" i="4"/>
  <c r="AL11" i="4"/>
  <c r="AM11" i="4"/>
  <c r="AN11" i="4"/>
  <c r="AO11" i="4"/>
  <c r="AP11" i="4"/>
  <c r="AQ11" i="4"/>
  <c r="AR11" i="4"/>
  <c r="AS11" i="4"/>
  <c r="AT11" i="4"/>
  <c r="AU11" i="4"/>
  <c r="AV11" i="4"/>
  <c r="AW11" i="4"/>
  <c r="AX11" i="4"/>
  <c r="AL12" i="4"/>
  <c r="AM12" i="4"/>
  <c r="AN12" i="4"/>
  <c r="AO12" i="4"/>
  <c r="AP12" i="4"/>
  <c r="AQ12" i="4"/>
  <c r="AR12" i="4"/>
  <c r="AS12" i="4"/>
  <c r="AT12" i="4"/>
  <c r="AU12" i="4"/>
  <c r="AV12" i="4"/>
  <c r="AW12" i="4"/>
  <c r="AX12" i="4"/>
  <c r="AK10" i="4"/>
  <c r="AJ10" i="4"/>
  <c r="AI10" i="4"/>
  <c r="AH10" i="4"/>
  <c r="AG10" i="4"/>
  <c r="AF10" i="4"/>
  <c r="AE10" i="4"/>
  <c r="AD10" i="4"/>
  <c r="AC10" i="4"/>
  <c r="AB10" i="4"/>
  <c r="AA10" i="4"/>
  <c r="Z10" i="4"/>
  <c r="Y10" i="4"/>
  <c r="X10" i="4"/>
  <c r="W10" i="4"/>
  <c r="V10" i="4"/>
  <c r="U10" i="4"/>
  <c r="T10" i="4"/>
  <c r="S10" i="4"/>
  <c r="R10" i="4"/>
  <c r="Q10" i="4"/>
  <c r="P10" i="4"/>
  <c r="O10" i="4"/>
  <c r="N10" i="4"/>
  <c r="M10" i="4"/>
  <c r="L10" i="4"/>
  <c r="K10" i="4"/>
  <c r="J10" i="4"/>
  <c r="I10" i="4"/>
  <c r="H10" i="4"/>
  <c r="G10" i="4"/>
  <c r="F10" i="4"/>
  <c r="E10" i="4"/>
  <c r="D10" i="4"/>
  <c r="C10" i="4"/>
  <c r="AX13" i="4" l="1"/>
  <c r="AX14" i="4" s="1"/>
  <c r="AS13" i="4"/>
  <c r="AS14" i="4" s="1"/>
  <c r="AU13" i="4"/>
  <c r="AU14" i="4" s="1"/>
  <c r="AT13" i="4"/>
  <c r="AT14" i="4" s="1"/>
  <c r="AM13" i="4"/>
  <c r="AM14" i="4" s="1"/>
  <c r="AP13" i="4"/>
  <c r="AP14" i="4" s="1"/>
  <c r="AR13" i="4"/>
  <c r="AR14" i="4" s="1"/>
  <c r="AL13" i="4"/>
  <c r="AL14" i="4" s="1"/>
  <c r="AQ13" i="4"/>
  <c r="AQ14" i="4" s="1"/>
  <c r="AW13" i="4"/>
  <c r="AW14" i="4" s="1"/>
  <c r="AO13" i="4"/>
  <c r="AO14" i="4" s="1"/>
  <c r="AV13" i="4"/>
  <c r="AV14" i="4" s="1"/>
  <c r="AN13" i="4"/>
  <c r="AN14" i="4" s="1"/>
  <c r="AY10" i="4"/>
  <c r="C117" i="22"/>
  <c r="H117" i="22" s="1"/>
  <c r="C116" i="22"/>
  <c r="H116" i="22" s="1"/>
  <c r="C115" i="22"/>
  <c r="H115" i="22" s="1"/>
  <c r="C111" i="22"/>
  <c r="H111" i="22" s="1"/>
  <c r="C91" i="22"/>
  <c r="C89" i="22"/>
  <c r="C87" i="22"/>
  <c r="C78" i="22"/>
  <c r="C40" i="22"/>
  <c r="AL5" i="21" l="1"/>
  <c r="AT5" i="21"/>
  <c r="AO6" i="21"/>
  <c r="AW6" i="21"/>
  <c r="AR7" i="21"/>
  <c r="AM8" i="21"/>
  <c r="AU8" i="21"/>
  <c r="AP9" i="21"/>
  <c r="AX9" i="21"/>
  <c r="AS10" i="21"/>
  <c r="AN11" i="21"/>
  <c r="AV11" i="21"/>
  <c r="AQ12" i="21"/>
  <c r="AL13" i="21"/>
  <c r="AT13" i="21"/>
  <c r="AO14" i="21"/>
  <c r="AW14" i="21"/>
  <c r="AR15" i="21"/>
  <c r="AM16" i="21"/>
  <c r="AU16" i="21"/>
  <c r="AP17" i="21"/>
  <c r="AX17" i="21"/>
  <c r="AS18" i="21"/>
  <c r="AN19" i="21"/>
  <c r="AV19" i="21"/>
  <c r="AQ20" i="21"/>
  <c r="AL21" i="21"/>
  <c r="AT21" i="21"/>
  <c r="AO22" i="21"/>
  <c r="AW22" i="21"/>
  <c r="AR23" i="21"/>
  <c r="AM24" i="21"/>
  <c r="AU24" i="21"/>
  <c r="AP25" i="21"/>
  <c r="AX25" i="21"/>
  <c r="AS26" i="21"/>
  <c r="AN27" i="21"/>
  <c r="AV27" i="21"/>
  <c r="AQ28" i="21"/>
  <c r="AL29" i="21"/>
  <c r="AT29" i="21"/>
  <c r="AO30" i="21"/>
  <c r="AW30" i="21"/>
  <c r="AR31" i="21"/>
  <c r="AM32" i="21"/>
  <c r="AU32" i="21"/>
  <c r="AP33" i="21"/>
  <c r="AX33" i="21"/>
  <c r="AV34" i="21"/>
  <c r="AM5" i="21"/>
  <c r="AU5" i="21"/>
  <c r="AP6" i="21"/>
  <c r="AX6" i="21"/>
  <c r="AS7" i="21"/>
  <c r="AN8" i="21"/>
  <c r="AV8" i="21"/>
  <c r="AQ9" i="21"/>
  <c r="AL10" i="21"/>
  <c r="AT10" i="21"/>
  <c r="AO11" i="21"/>
  <c r="AW11" i="21"/>
  <c r="AR12" i="21"/>
  <c r="AM13" i="21"/>
  <c r="AU13" i="21"/>
  <c r="AP14" i="21"/>
  <c r="AX14" i="21"/>
  <c r="AS15" i="21"/>
  <c r="AN16" i="21"/>
  <c r="AV16" i="21"/>
  <c r="AQ17" i="21"/>
  <c r="AL18" i="21"/>
  <c r="AT18" i="21"/>
  <c r="AO19" i="21"/>
  <c r="AW19" i="21"/>
  <c r="AR20" i="21"/>
  <c r="AM21" i="21"/>
  <c r="AU21" i="21"/>
  <c r="AP22" i="21"/>
  <c r="AX22" i="21"/>
  <c r="AS23" i="21"/>
  <c r="AN24" i="21"/>
  <c r="AV24" i="21"/>
  <c r="AQ25" i="21"/>
  <c r="AL26" i="21"/>
  <c r="AT26" i="21"/>
  <c r="AO27" i="21"/>
  <c r="AW27" i="21"/>
  <c r="AR28" i="21"/>
  <c r="AM29" i="21"/>
  <c r="AU29" i="21"/>
  <c r="AP30" i="21"/>
  <c r="AX30" i="21"/>
  <c r="AS31" i="21"/>
  <c r="AN32" i="21"/>
  <c r="AV32" i="21"/>
  <c r="AQ33" i="21"/>
  <c r="AL34" i="21"/>
  <c r="AT34" i="21"/>
  <c r="AN5" i="21"/>
  <c r="AV5" i="21"/>
  <c r="AQ6" i="21"/>
  <c r="AL7" i="21"/>
  <c r="AT7" i="21"/>
  <c r="AO8" i="21"/>
  <c r="AW8" i="21"/>
  <c r="AR9" i="21"/>
  <c r="AM10" i="21"/>
  <c r="AU10" i="21"/>
  <c r="AP11" i="21"/>
  <c r="AX11" i="21"/>
  <c r="AS12" i="21"/>
  <c r="AN13" i="21"/>
  <c r="AV13" i="21"/>
  <c r="AQ14" i="21"/>
  <c r="AL15" i="21"/>
  <c r="AT15" i="21"/>
  <c r="AO16" i="21"/>
  <c r="AW16" i="21"/>
  <c r="AR17" i="21"/>
  <c r="AM18" i="21"/>
  <c r="AU18" i="21"/>
  <c r="AP19" i="21"/>
  <c r="AX19" i="21"/>
  <c r="AS20" i="21"/>
  <c r="AN21" i="21"/>
  <c r="AV21" i="21"/>
  <c r="AQ22" i="21"/>
  <c r="AL23" i="21"/>
  <c r="AT23" i="21"/>
  <c r="AO24" i="21"/>
  <c r="AW24" i="21"/>
  <c r="AR25" i="21"/>
  <c r="AM26" i="21"/>
  <c r="AU26" i="21"/>
  <c r="AP27" i="21"/>
  <c r="AX27" i="21"/>
  <c r="AS28" i="21"/>
  <c r="AN29" i="21"/>
  <c r="AV29" i="21"/>
  <c r="AQ30" i="21"/>
  <c r="AL31" i="21"/>
  <c r="AT31" i="21"/>
  <c r="AO32" i="21"/>
  <c r="AW32" i="21"/>
  <c r="AR33" i="21"/>
  <c r="AM34" i="21"/>
  <c r="AO5" i="21"/>
  <c r="AW5" i="21"/>
  <c r="AR6" i="21"/>
  <c r="AM7" i="21"/>
  <c r="AU7" i="21"/>
  <c r="AP8" i="21"/>
  <c r="AX8" i="21"/>
  <c r="AS9" i="21"/>
  <c r="AN10" i="21"/>
  <c r="AV10" i="21"/>
  <c r="AQ11" i="21"/>
  <c r="AL12" i="21"/>
  <c r="AT12" i="21"/>
  <c r="AO13" i="21"/>
  <c r="AW13" i="21"/>
  <c r="AR14" i="21"/>
  <c r="AM15" i="21"/>
  <c r="AU15" i="21"/>
  <c r="AP16" i="21"/>
  <c r="AX16" i="21"/>
  <c r="AS17" i="21"/>
  <c r="AN18" i="21"/>
  <c r="AV18" i="21"/>
  <c r="AQ19" i="21"/>
  <c r="AL20" i="21"/>
  <c r="AT20" i="21"/>
  <c r="AO21" i="21"/>
  <c r="AW21" i="21"/>
  <c r="AR22" i="21"/>
  <c r="AM23" i="21"/>
  <c r="AU23" i="21"/>
  <c r="AP24" i="21"/>
  <c r="AX24" i="21"/>
  <c r="AS25" i="21"/>
  <c r="AN26" i="21"/>
  <c r="AV26" i="21"/>
  <c r="AQ27" i="21"/>
  <c r="AL28" i="21"/>
  <c r="AT28" i="21"/>
  <c r="AO29" i="21"/>
  <c r="AW29" i="21"/>
  <c r="AR30" i="21"/>
  <c r="AM31" i="21"/>
  <c r="AU31" i="21"/>
  <c r="AP32" i="21"/>
  <c r="AX32" i="21"/>
  <c r="AS33" i="21"/>
  <c r="AN34" i="21"/>
  <c r="AX34" i="21"/>
  <c r="AP5" i="21"/>
  <c r="AX5" i="21"/>
  <c r="AS6" i="21"/>
  <c r="AN7" i="21"/>
  <c r="AV7" i="21"/>
  <c r="AQ8" i="21"/>
  <c r="AL9" i="21"/>
  <c r="AT9" i="21"/>
  <c r="AO10" i="21"/>
  <c r="AW10" i="21"/>
  <c r="AR11" i="21"/>
  <c r="AM12" i="21"/>
  <c r="AU12" i="21"/>
  <c r="AP13" i="21"/>
  <c r="AX13" i="21"/>
  <c r="AS14" i="21"/>
  <c r="AN15" i="21"/>
  <c r="AV15" i="21"/>
  <c r="AQ16" i="21"/>
  <c r="AL17" i="21"/>
  <c r="AT17" i="21"/>
  <c r="AO18" i="21"/>
  <c r="AW18" i="21"/>
  <c r="AR19" i="21"/>
  <c r="AM20" i="21"/>
  <c r="AU20" i="21"/>
  <c r="AP21" i="21"/>
  <c r="AX21" i="21"/>
  <c r="AS22" i="21"/>
  <c r="AN23" i="21"/>
  <c r="AV23" i="21"/>
  <c r="AQ24" i="21"/>
  <c r="AL25" i="21"/>
  <c r="AT25" i="21"/>
  <c r="AO26" i="21"/>
  <c r="AW26" i="21"/>
  <c r="AR27" i="21"/>
  <c r="AM28" i="21"/>
  <c r="AU28" i="21"/>
  <c r="AP29" i="21"/>
  <c r="AX29" i="21"/>
  <c r="AS30" i="21"/>
  <c r="AN31" i="21"/>
  <c r="AV31" i="21"/>
  <c r="AQ32" i="21"/>
  <c r="AL33" i="21"/>
  <c r="AT33" i="21"/>
  <c r="AO34" i="21"/>
  <c r="AQ5" i="21"/>
  <c r="AL6" i="21"/>
  <c r="AT6" i="21"/>
  <c r="AO7" i="21"/>
  <c r="AW7" i="21"/>
  <c r="AR8" i="21"/>
  <c r="AM9" i="21"/>
  <c r="AU9" i="21"/>
  <c r="AP10" i="21"/>
  <c r="AX10" i="21"/>
  <c r="AS11" i="21"/>
  <c r="AN12" i="21"/>
  <c r="AV12" i="21"/>
  <c r="AQ13" i="21"/>
  <c r="AL14" i="21"/>
  <c r="AT14" i="21"/>
  <c r="AO15" i="21"/>
  <c r="AW15" i="21"/>
  <c r="AR16" i="21"/>
  <c r="AM17" i="21"/>
  <c r="AU17" i="21"/>
  <c r="AP18" i="21"/>
  <c r="AX18" i="21"/>
  <c r="AS19" i="21"/>
  <c r="AN20" i="21"/>
  <c r="AV20" i="21"/>
  <c r="AQ21" i="21"/>
  <c r="AL22" i="21"/>
  <c r="AT22" i="21"/>
  <c r="AO23" i="21"/>
  <c r="AW23" i="21"/>
  <c r="AR24" i="21"/>
  <c r="AM25" i="21"/>
  <c r="AU25" i="21"/>
  <c r="AP26" i="21"/>
  <c r="AX26" i="21"/>
  <c r="AS27" i="21"/>
  <c r="AN28" i="21"/>
  <c r="AV28" i="21"/>
  <c r="AQ29" i="21"/>
  <c r="AL30" i="21"/>
  <c r="AT30" i="21"/>
  <c r="AO31" i="21"/>
  <c r="AW31" i="21"/>
  <c r="AR32" i="21"/>
  <c r="AM33" i="21"/>
  <c r="AU33" i="21"/>
  <c r="AP34" i="21"/>
  <c r="AR5" i="21"/>
  <c r="AM6" i="21"/>
  <c r="AM35" i="21" s="1"/>
  <c r="AU6" i="21"/>
  <c r="AU35" i="21" s="1"/>
  <c r="AP7" i="21"/>
  <c r="AX7" i="21"/>
  <c r="AS8" i="21"/>
  <c r="AN9" i="21"/>
  <c r="AV9" i="21"/>
  <c r="AQ10" i="21"/>
  <c r="AL11" i="21"/>
  <c r="AT11" i="21"/>
  <c r="AO12" i="21"/>
  <c r="AW12" i="21"/>
  <c r="AR13" i="21"/>
  <c r="AM14" i="21"/>
  <c r="AU14" i="21"/>
  <c r="AP15" i="21"/>
  <c r="AX15" i="21"/>
  <c r="AS16" i="21"/>
  <c r="AN17" i="21"/>
  <c r="AV17" i="21"/>
  <c r="AQ18" i="21"/>
  <c r="AL19" i="21"/>
  <c r="AT19" i="21"/>
  <c r="AO20" i="21"/>
  <c r="AW20" i="21"/>
  <c r="AR21" i="21"/>
  <c r="AM22" i="21"/>
  <c r="AU22" i="21"/>
  <c r="AP23" i="21"/>
  <c r="AX23" i="21"/>
  <c r="AS24" i="21"/>
  <c r="AN25" i="21"/>
  <c r="AV25" i="21"/>
  <c r="AQ26" i="21"/>
  <c r="AL27" i="21"/>
  <c r="AT27" i="21"/>
  <c r="AO28" i="21"/>
  <c r="AW28" i="21"/>
  <c r="AR29" i="21"/>
  <c r="AM30" i="21"/>
  <c r="AU30" i="21"/>
  <c r="AP31" i="21"/>
  <c r="AX31" i="21"/>
  <c r="AS32" i="21"/>
  <c r="AN33" i="21"/>
  <c r="AV33" i="21"/>
  <c r="AQ34" i="21"/>
  <c r="AR34" i="21"/>
  <c r="AU34" i="21"/>
  <c r="AS5" i="21"/>
  <c r="AN6" i="21"/>
  <c r="AN35" i="21" s="1"/>
  <c r="AV6" i="21"/>
  <c r="AV35" i="21" s="1"/>
  <c r="AQ7" i="21"/>
  <c r="AL8" i="21"/>
  <c r="AT8" i="21"/>
  <c r="AO9" i="21"/>
  <c r="AW9" i="21"/>
  <c r="AR10" i="21"/>
  <c r="AM11" i="21"/>
  <c r="AU11" i="21"/>
  <c r="AP12" i="21"/>
  <c r="AX12" i="21"/>
  <c r="AS13" i="21"/>
  <c r="AN14" i="21"/>
  <c r="AV14" i="21"/>
  <c r="AQ15" i="21"/>
  <c r="AL16" i="21"/>
  <c r="AT16" i="21"/>
  <c r="AO17" i="21"/>
  <c r="AW17" i="21"/>
  <c r="AR18" i="21"/>
  <c r="AM19" i="21"/>
  <c r="AU19" i="21"/>
  <c r="AP20" i="21"/>
  <c r="AX20" i="21"/>
  <c r="AS21" i="21"/>
  <c r="AN22" i="21"/>
  <c r="AV22" i="21"/>
  <c r="AQ23" i="21"/>
  <c r="AL24" i="21"/>
  <c r="AT24" i="21"/>
  <c r="AO25" i="21"/>
  <c r="AW25" i="21"/>
  <c r="AR26" i="21"/>
  <c r="AM27" i="21"/>
  <c r="AU27" i="21"/>
  <c r="AP28" i="21"/>
  <c r="AX28" i="21"/>
  <c r="AS29" i="21"/>
  <c r="AN30" i="21"/>
  <c r="AV30" i="21"/>
  <c r="AQ31" i="21"/>
  <c r="AL32" i="21"/>
  <c r="AT32" i="21"/>
  <c r="AO33" i="21"/>
  <c r="AW33" i="21"/>
  <c r="AS34" i="21"/>
  <c r="AW34" i="21"/>
  <c r="AN55" i="17"/>
  <c r="AT55" i="17"/>
  <c r="AM56" i="17"/>
  <c r="AS56" i="17"/>
  <c r="AL57" i="17"/>
  <c r="AR57" i="17"/>
  <c r="AX57" i="17"/>
  <c r="AQ58" i="17"/>
  <c r="AW58" i="17"/>
  <c r="AP59" i="17"/>
  <c r="AV59" i="17"/>
  <c r="AO60" i="17"/>
  <c r="AU60" i="17"/>
  <c r="AN61" i="17"/>
  <c r="AT61" i="17"/>
  <c r="AM62" i="17"/>
  <c r="AS62" i="17"/>
  <c r="AL63" i="17"/>
  <c r="AR63" i="17"/>
  <c r="AX63" i="17"/>
  <c r="AQ64" i="17"/>
  <c r="AW64" i="17"/>
  <c r="AP65" i="17"/>
  <c r="AV65" i="17"/>
  <c r="AO66" i="17"/>
  <c r="AU66" i="17"/>
  <c r="AN67" i="17"/>
  <c r="AT67" i="17"/>
  <c r="AM68" i="17"/>
  <c r="AS68" i="17"/>
  <c r="AL69" i="17"/>
  <c r="AR69" i="17"/>
  <c r="AX69" i="17"/>
  <c r="AQ70" i="17"/>
  <c r="AW70" i="17"/>
  <c r="AP71" i="17"/>
  <c r="AV71" i="17"/>
  <c r="AO72" i="17"/>
  <c r="AU72" i="17"/>
  <c r="AN73" i="17"/>
  <c r="AT73" i="17"/>
  <c r="AM74" i="17"/>
  <c r="AS74" i="17"/>
  <c r="AL75" i="17"/>
  <c r="AR75" i="17"/>
  <c r="AX75" i="17"/>
  <c r="AQ76" i="17"/>
  <c r="AW76" i="17"/>
  <c r="AP77" i="17"/>
  <c r="AV77" i="17"/>
  <c r="AO78" i="17"/>
  <c r="AU78" i="17"/>
  <c r="AN79" i="17"/>
  <c r="AT79" i="17"/>
  <c r="AM80" i="17"/>
  <c r="AS80" i="17"/>
  <c r="AL81" i="17"/>
  <c r="AR81" i="17"/>
  <c r="AX81" i="17"/>
  <c r="AQ82" i="17"/>
  <c r="AW82" i="17"/>
  <c r="AP83" i="17"/>
  <c r="AV83" i="17"/>
  <c r="AO84" i="17"/>
  <c r="AU84" i="17"/>
  <c r="AN85" i="17"/>
  <c r="AT85" i="17"/>
  <c r="AM86" i="17"/>
  <c r="AS86" i="17"/>
  <c r="AL87" i="17"/>
  <c r="AR87" i="17"/>
  <c r="AX87" i="17"/>
  <c r="AQ88" i="17"/>
  <c r="AW88" i="17"/>
  <c r="AP89" i="17"/>
  <c r="AV89" i="17"/>
  <c r="AO90" i="17"/>
  <c r="AU90" i="17"/>
  <c r="AN91" i="17"/>
  <c r="AT91" i="17"/>
  <c r="AM92" i="17"/>
  <c r="AO55" i="17"/>
  <c r="AU55" i="17"/>
  <c r="AN56" i="17"/>
  <c r="AT56" i="17"/>
  <c r="AM57" i="17"/>
  <c r="AS57" i="17"/>
  <c r="AL58" i="17"/>
  <c r="AR58" i="17"/>
  <c r="AX58" i="17"/>
  <c r="AQ59" i="17"/>
  <c r="AW59" i="17"/>
  <c r="AP60" i="17"/>
  <c r="AV60" i="17"/>
  <c r="AO61" i="17"/>
  <c r="AU61" i="17"/>
  <c r="AN62" i="17"/>
  <c r="AT62" i="17"/>
  <c r="AM63" i="17"/>
  <c r="AS63" i="17"/>
  <c r="AL64" i="17"/>
  <c r="AR64" i="17"/>
  <c r="AX64" i="17"/>
  <c r="AQ65" i="17"/>
  <c r="AW65" i="17"/>
  <c r="AP66" i="17"/>
  <c r="AV66" i="17"/>
  <c r="AO67" i="17"/>
  <c r="AU67" i="17"/>
  <c r="AN68" i="17"/>
  <c r="AT68" i="17"/>
  <c r="AM69" i="17"/>
  <c r="AS69" i="17"/>
  <c r="AL70" i="17"/>
  <c r="AR70" i="17"/>
  <c r="AX70" i="17"/>
  <c r="AQ71" i="17"/>
  <c r="AW71" i="17"/>
  <c r="AP72" i="17"/>
  <c r="AV72" i="17"/>
  <c r="AO73" i="17"/>
  <c r="AU73" i="17"/>
  <c r="AN74" i="17"/>
  <c r="AT74" i="17"/>
  <c r="AM75" i="17"/>
  <c r="AS75" i="17"/>
  <c r="AL76" i="17"/>
  <c r="AR76" i="17"/>
  <c r="AX76" i="17"/>
  <c r="AQ77" i="17"/>
  <c r="AW77" i="17"/>
  <c r="AP78" i="17"/>
  <c r="AV78" i="17"/>
  <c r="AO79" i="17"/>
  <c r="AU79" i="17"/>
  <c r="AN80" i="17"/>
  <c r="AT80" i="17"/>
  <c r="AM81" i="17"/>
  <c r="AS81" i="17"/>
  <c r="AL82" i="17"/>
  <c r="AR82" i="17"/>
  <c r="AX82" i="17"/>
  <c r="AQ83" i="17"/>
  <c r="AW83" i="17"/>
  <c r="AP84" i="17"/>
  <c r="AV84" i="17"/>
  <c r="AO85" i="17"/>
  <c r="AU85" i="17"/>
  <c r="AN86" i="17"/>
  <c r="AT86" i="17"/>
  <c r="AM87" i="17"/>
  <c r="AS87" i="17"/>
  <c r="AL88" i="17"/>
  <c r="AR88" i="17"/>
  <c r="AX88" i="17"/>
  <c r="AQ89" i="17"/>
  <c r="AW89" i="17"/>
  <c r="AP55" i="17"/>
  <c r="AV55" i="17"/>
  <c r="AO56" i="17"/>
  <c r="AU56" i="17"/>
  <c r="AN57" i="17"/>
  <c r="AT57" i="17"/>
  <c r="AM58" i="17"/>
  <c r="AS58" i="17"/>
  <c r="AL59" i="17"/>
  <c r="AR59" i="17"/>
  <c r="AX59" i="17"/>
  <c r="AQ60" i="17"/>
  <c r="AW60" i="17"/>
  <c r="AP61" i="17"/>
  <c r="AV61" i="17"/>
  <c r="AO62" i="17"/>
  <c r="AU62" i="17"/>
  <c r="AN63" i="17"/>
  <c r="AT63" i="17"/>
  <c r="AM64" i="17"/>
  <c r="AS64" i="17"/>
  <c r="AL65" i="17"/>
  <c r="AR65" i="17"/>
  <c r="AX65" i="17"/>
  <c r="AQ66" i="17"/>
  <c r="AW66" i="17"/>
  <c r="AP67" i="17"/>
  <c r="AV67" i="17"/>
  <c r="AO68" i="17"/>
  <c r="AU68" i="17"/>
  <c r="AN69" i="17"/>
  <c r="AT69" i="17"/>
  <c r="AM70" i="17"/>
  <c r="AS70" i="17"/>
  <c r="AL71" i="17"/>
  <c r="AR71" i="17"/>
  <c r="AX71" i="17"/>
  <c r="AQ72" i="17"/>
  <c r="AW72" i="17"/>
  <c r="AP73" i="17"/>
  <c r="AV73" i="17"/>
  <c r="AO74" i="17"/>
  <c r="AU74" i="17"/>
  <c r="AN75" i="17"/>
  <c r="AT75" i="17"/>
  <c r="AM76" i="17"/>
  <c r="AS76" i="17"/>
  <c r="AL77" i="17"/>
  <c r="AR77" i="17"/>
  <c r="AX77" i="17"/>
  <c r="AQ78" i="17"/>
  <c r="AW78" i="17"/>
  <c r="AP79" i="17"/>
  <c r="AV79" i="17"/>
  <c r="AO80" i="17"/>
  <c r="AU80" i="17"/>
  <c r="AN81" i="17"/>
  <c r="AT81" i="17"/>
  <c r="AM82" i="17"/>
  <c r="AS82" i="17"/>
  <c r="AL83" i="17"/>
  <c r="AR83" i="17"/>
  <c r="AX83" i="17"/>
  <c r="AQ84" i="17"/>
  <c r="AW84" i="17"/>
  <c r="AP85" i="17"/>
  <c r="AV85" i="17"/>
  <c r="AO86" i="17"/>
  <c r="AU86" i="17"/>
  <c r="AN87" i="17"/>
  <c r="AT87" i="17"/>
  <c r="AM88" i="17"/>
  <c r="AS88" i="17"/>
  <c r="AL89" i="17"/>
  <c r="AR89" i="17"/>
  <c r="AX89" i="17"/>
  <c r="AQ90" i="17"/>
  <c r="AW90" i="17"/>
  <c r="AP91" i="17"/>
  <c r="AV91" i="17"/>
  <c r="AO92" i="17"/>
  <c r="AU92" i="17"/>
  <c r="AN93" i="17"/>
  <c r="AT93" i="17"/>
  <c r="AM94" i="17"/>
  <c r="AQ55" i="17"/>
  <c r="AW55" i="17"/>
  <c r="AP56" i="17"/>
  <c r="AV56" i="17"/>
  <c r="AO57" i="17"/>
  <c r="AU57" i="17"/>
  <c r="AN58" i="17"/>
  <c r="AT58" i="17"/>
  <c r="AM59" i="17"/>
  <c r="AS59" i="17"/>
  <c r="AL60" i="17"/>
  <c r="AR60" i="17"/>
  <c r="AX60" i="17"/>
  <c r="AQ61" i="17"/>
  <c r="AW61" i="17"/>
  <c r="AP62" i="17"/>
  <c r="AV62" i="17"/>
  <c r="AO63" i="17"/>
  <c r="AU63" i="17"/>
  <c r="AN64" i="17"/>
  <c r="AT64" i="17"/>
  <c r="AM65" i="17"/>
  <c r="AS65" i="17"/>
  <c r="AL66" i="17"/>
  <c r="AR66" i="17"/>
  <c r="AX66" i="17"/>
  <c r="AQ67" i="17"/>
  <c r="AW67" i="17"/>
  <c r="AP68" i="17"/>
  <c r="AV68" i="17"/>
  <c r="AO69" i="17"/>
  <c r="AU69" i="17"/>
  <c r="AN70" i="17"/>
  <c r="AT70" i="17"/>
  <c r="AM71" i="17"/>
  <c r="AS71" i="17"/>
  <c r="AL72" i="17"/>
  <c r="AR72" i="17"/>
  <c r="AX72" i="17"/>
  <c r="AQ73" i="17"/>
  <c r="AW73" i="17"/>
  <c r="AP74" i="17"/>
  <c r="AV74" i="17"/>
  <c r="AO75" i="17"/>
  <c r="AU75" i="17"/>
  <c r="AN76" i="17"/>
  <c r="AT76" i="17"/>
  <c r="AM77" i="17"/>
  <c r="AS77" i="17"/>
  <c r="AL78" i="17"/>
  <c r="AR78" i="17"/>
  <c r="AX78" i="17"/>
  <c r="AQ79" i="17"/>
  <c r="AW79" i="17"/>
  <c r="AP80" i="17"/>
  <c r="AV80" i="17"/>
  <c r="AO81" i="17"/>
  <c r="AU81" i="17"/>
  <c r="AN82" i="17"/>
  <c r="AT82" i="17"/>
  <c r="AM83" i="17"/>
  <c r="AS83" i="17"/>
  <c r="AL84" i="17"/>
  <c r="AR84" i="17"/>
  <c r="AX84" i="17"/>
  <c r="AQ85" i="17"/>
  <c r="AW85" i="17"/>
  <c r="AP86" i="17"/>
  <c r="AV86" i="17"/>
  <c r="AO87" i="17"/>
  <c r="AU87" i="17"/>
  <c r="AN88" i="17"/>
  <c r="AT88" i="17"/>
  <c r="AM89" i="17"/>
  <c r="AS89" i="17"/>
  <c r="AL90" i="17"/>
  <c r="AR90" i="17"/>
  <c r="AX90" i="17"/>
  <c r="AQ91" i="17"/>
  <c r="AW91" i="17"/>
  <c r="AP92" i="17"/>
  <c r="AV92" i="17"/>
  <c r="AO93" i="17"/>
  <c r="AU93" i="17"/>
  <c r="AN94" i="17"/>
  <c r="AL55" i="17"/>
  <c r="AR55" i="17"/>
  <c r="AX55" i="17"/>
  <c r="AQ56" i="17"/>
  <c r="AW56" i="17"/>
  <c r="AP57" i="17"/>
  <c r="AV57" i="17"/>
  <c r="AO58" i="17"/>
  <c r="AU58" i="17"/>
  <c r="AN59" i="17"/>
  <c r="AT59" i="17"/>
  <c r="AM60" i="17"/>
  <c r="AS60" i="17"/>
  <c r="AL61" i="17"/>
  <c r="AR61" i="17"/>
  <c r="AX61" i="17"/>
  <c r="AQ62" i="17"/>
  <c r="AW62" i="17"/>
  <c r="AP63" i="17"/>
  <c r="AV63" i="17"/>
  <c r="AO64" i="17"/>
  <c r="AU64" i="17"/>
  <c r="AN65" i="17"/>
  <c r="AT65" i="17"/>
  <c r="AM66" i="17"/>
  <c r="AS66" i="17"/>
  <c r="AL67" i="17"/>
  <c r="AR67" i="17"/>
  <c r="AX67" i="17"/>
  <c r="AQ68" i="17"/>
  <c r="AW68" i="17"/>
  <c r="AP69" i="17"/>
  <c r="AV69" i="17"/>
  <c r="AO70" i="17"/>
  <c r="AU70" i="17"/>
  <c r="AN71" i="17"/>
  <c r="AT71" i="17"/>
  <c r="AM72" i="17"/>
  <c r="AS72" i="17"/>
  <c r="AL73" i="17"/>
  <c r="AR73" i="17"/>
  <c r="AX73" i="17"/>
  <c r="AQ74" i="17"/>
  <c r="AW74" i="17"/>
  <c r="AP75" i="17"/>
  <c r="AV75" i="17"/>
  <c r="AO76" i="17"/>
  <c r="AU76" i="17"/>
  <c r="AN77" i="17"/>
  <c r="AT77" i="17"/>
  <c r="AM78" i="17"/>
  <c r="AS78" i="17"/>
  <c r="AL79" i="17"/>
  <c r="AR79" i="17"/>
  <c r="AX79" i="17"/>
  <c r="AQ80" i="17"/>
  <c r="AW80" i="17"/>
  <c r="AP81" i="17"/>
  <c r="AV81" i="17"/>
  <c r="AO82" i="17"/>
  <c r="AU82" i="17"/>
  <c r="AN83" i="17"/>
  <c r="AM55" i="17"/>
  <c r="AS55" i="17"/>
  <c r="AL56" i="17"/>
  <c r="AR56" i="17"/>
  <c r="AX56" i="17"/>
  <c r="AQ57" i="17"/>
  <c r="AW57" i="17"/>
  <c r="AP58" i="17"/>
  <c r="AV58" i="17"/>
  <c r="AO59" i="17"/>
  <c r="AU59" i="17"/>
  <c r="AN60" i="17"/>
  <c r="AT60" i="17"/>
  <c r="AM61" i="17"/>
  <c r="AS61" i="17"/>
  <c r="AL62" i="17"/>
  <c r="AR62" i="17"/>
  <c r="AX62" i="17"/>
  <c r="AQ63" i="17"/>
  <c r="AW63" i="17"/>
  <c r="AP64" i="17"/>
  <c r="AV64" i="17"/>
  <c r="AO65" i="17"/>
  <c r="AU65" i="17"/>
  <c r="AN66" i="17"/>
  <c r="AT66" i="17"/>
  <c r="AM67" i="17"/>
  <c r="AS67" i="17"/>
  <c r="AL68" i="17"/>
  <c r="AR68" i="17"/>
  <c r="AX68" i="17"/>
  <c r="AQ69" i="17"/>
  <c r="AW69" i="17"/>
  <c r="AP70" i="17"/>
  <c r="AV70" i="17"/>
  <c r="AO71" i="17"/>
  <c r="AU71" i="17"/>
  <c r="AN72" i="17"/>
  <c r="AT72" i="17"/>
  <c r="AM73" i="17"/>
  <c r="AS73" i="17"/>
  <c r="AL74" i="17"/>
  <c r="AR74" i="17"/>
  <c r="AX74" i="17"/>
  <c r="AQ75" i="17"/>
  <c r="AW75" i="17"/>
  <c r="AP76" i="17"/>
  <c r="AV76" i="17"/>
  <c r="AO77" i="17"/>
  <c r="AU77" i="17"/>
  <c r="AN78" i="17"/>
  <c r="AT78" i="17"/>
  <c r="AM79" i="17"/>
  <c r="AS79" i="17"/>
  <c r="AL80" i="17"/>
  <c r="AR80" i="17"/>
  <c r="AX80" i="17"/>
  <c r="AQ81" i="17"/>
  <c r="AW81" i="17"/>
  <c r="AP82" i="17"/>
  <c r="AV82" i="17"/>
  <c r="AO83" i="17"/>
  <c r="AU83" i="17"/>
  <c r="AN84" i="17"/>
  <c r="AT84" i="17"/>
  <c r="AM85" i="17"/>
  <c r="AS85" i="17"/>
  <c r="AL86" i="17"/>
  <c r="AR86" i="17"/>
  <c r="AX86" i="17"/>
  <c r="AQ87" i="17"/>
  <c r="AW87" i="17"/>
  <c r="AP88" i="17"/>
  <c r="AV88" i="17"/>
  <c r="AO89" i="17"/>
  <c r="AU89" i="17"/>
  <c r="AN90" i="17"/>
  <c r="AT90" i="17"/>
  <c r="AM91" i="17"/>
  <c r="AS91" i="17"/>
  <c r="AL92" i="17"/>
  <c r="AR92" i="17"/>
  <c r="AS84" i="17"/>
  <c r="AP87" i="17"/>
  <c r="AM90" i="17"/>
  <c r="AR91" i="17"/>
  <c r="AT92" i="17"/>
  <c r="AQ93" i="17"/>
  <c r="AL94" i="17"/>
  <c r="AT94" i="17"/>
  <c r="AM95" i="17"/>
  <c r="AS95" i="17"/>
  <c r="AL96" i="17"/>
  <c r="AR96" i="17"/>
  <c r="AX96" i="17"/>
  <c r="AQ97" i="17"/>
  <c r="AW97" i="17"/>
  <c r="AP98" i="17"/>
  <c r="AV98" i="17"/>
  <c r="AO99" i="17"/>
  <c r="AU99" i="17"/>
  <c r="AN100" i="17"/>
  <c r="AT100" i="17"/>
  <c r="AM101" i="17"/>
  <c r="AS101" i="17"/>
  <c r="AL102" i="17"/>
  <c r="AR102" i="17"/>
  <c r="AX102" i="17"/>
  <c r="AQ103" i="17"/>
  <c r="AW103" i="17"/>
  <c r="AP104" i="17"/>
  <c r="AV104" i="17"/>
  <c r="AO105" i="17"/>
  <c r="AU105" i="17"/>
  <c r="AN106" i="17"/>
  <c r="AT106" i="17"/>
  <c r="AM107" i="17"/>
  <c r="AS107" i="17"/>
  <c r="AL108" i="17"/>
  <c r="AR108" i="17"/>
  <c r="AX108" i="17"/>
  <c r="AQ109" i="17"/>
  <c r="AW109" i="17"/>
  <c r="AP110" i="17"/>
  <c r="AV110" i="17"/>
  <c r="AO111" i="17"/>
  <c r="AU111" i="17"/>
  <c r="AN112" i="17"/>
  <c r="AT112" i="17"/>
  <c r="AM113" i="17"/>
  <c r="AS113" i="17"/>
  <c r="AL114" i="17"/>
  <c r="AR114" i="17"/>
  <c r="AX114" i="17"/>
  <c r="AQ115" i="17"/>
  <c r="AW115" i="17"/>
  <c r="AP116" i="17"/>
  <c r="AV116" i="17"/>
  <c r="AO117" i="17"/>
  <c r="AU117" i="17"/>
  <c r="AN118" i="17"/>
  <c r="AT118" i="17"/>
  <c r="AM119" i="17"/>
  <c r="AS119" i="17"/>
  <c r="AL120" i="17"/>
  <c r="AR120" i="17"/>
  <c r="AX120" i="17"/>
  <c r="AQ121" i="17"/>
  <c r="AW121" i="17"/>
  <c r="AP122" i="17"/>
  <c r="AV122" i="17"/>
  <c r="AO123" i="17"/>
  <c r="AU123" i="17"/>
  <c r="AN124" i="17"/>
  <c r="AT124" i="17"/>
  <c r="AM125" i="17"/>
  <c r="AS125" i="17"/>
  <c r="AL126" i="17"/>
  <c r="AR126" i="17"/>
  <c r="AX126" i="17"/>
  <c r="AQ127" i="17"/>
  <c r="AW127" i="17"/>
  <c r="AP128" i="17"/>
  <c r="AV128" i="17"/>
  <c r="AO129" i="17"/>
  <c r="AL85" i="17"/>
  <c r="AV87" i="17"/>
  <c r="AP90" i="17"/>
  <c r="AU91" i="17"/>
  <c r="AW92" i="17"/>
  <c r="AR93" i="17"/>
  <c r="AO94" i="17"/>
  <c r="AU94" i="17"/>
  <c r="AN95" i="17"/>
  <c r="AT95" i="17"/>
  <c r="AM96" i="17"/>
  <c r="AS96" i="17"/>
  <c r="AL97" i="17"/>
  <c r="AR97" i="17"/>
  <c r="AX97" i="17"/>
  <c r="AQ98" i="17"/>
  <c r="AW98" i="17"/>
  <c r="AP99" i="17"/>
  <c r="AV99" i="17"/>
  <c r="AO100" i="17"/>
  <c r="AU100" i="17"/>
  <c r="AN101" i="17"/>
  <c r="AT101" i="17"/>
  <c r="AM102" i="17"/>
  <c r="AS102" i="17"/>
  <c r="AL103" i="17"/>
  <c r="AR103" i="17"/>
  <c r="AX103" i="17"/>
  <c r="AQ104" i="17"/>
  <c r="AW104" i="17"/>
  <c r="AP105" i="17"/>
  <c r="AV105" i="17"/>
  <c r="AO106" i="17"/>
  <c r="AU106" i="17"/>
  <c r="AN107" i="17"/>
  <c r="AT107" i="17"/>
  <c r="AM108" i="17"/>
  <c r="AS108" i="17"/>
  <c r="AL109" i="17"/>
  <c r="AR109" i="17"/>
  <c r="AX109" i="17"/>
  <c r="AQ110" i="17"/>
  <c r="AW110" i="17"/>
  <c r="AP111" i="17"/>
  <c r="AV111" i="17"/>
  <c r="AO112" i="17"/>
  <c r="AU112" i="17"/>
  <c r="AN113" i="17"/>
  <c r="AT113" i="17"/>
  <c r="AM114" i="17"/>
  <c r="AS114" i="17"/>
  <c r="AL115" i="17"/>
  <c r="AR115" i="17"/>
  <c r="AX115" i="17"/>
  <c r="AQ116" i="17"/>
  <c r="AW116" i="17"/>
  <c r="AP117" i="17"/>
  <c r="AV117" i="17"/>
  <c r="AO118" i="17"/>
  <c r="AU118" i="17"/>
  <c r="AN119" i="17"/>
  <c r="AT119" i="17"/>
  <c r="AM120" i="17"/>
  <c r="AS120" i="17"/>
  <c r="AL121" i="17"/>
  <c r="AR121" i="17"/>
  <c r="AX121" i="17"/>
  <c r="AQ122" i="17"/>
  <c r="AW122" i="17"/>
  <c r="AP123" i="17"/>
  <c r="AV123" i="17"/>
  <c r="AO124" i="17"/>
  <c r="AU124" i="17"/>
  <c r="AN125" i="17"/>
  <c r="AT125" i="17"/>
  <c r="AM126" i="17"/>
  <c r="AS126" i="17"/>
  <c r="AL127" i="17"/>
  <c r="AR127" i="17"/>
  <c r="AX127" i="17"/>
  <c r="AQ128" i="17"/>
  <c r="AW128" i="17"/>
  <c r="AP129" i="17"/>
  <c r="AV129" i="17"/>
  <c r="AO130" i="17"/>
  <c r="AR85" i="17"/>
  <c r="AO88" i="17"/>
  <c r="AS90" i="17"/>
  <c r="AX91" i="17"/>
  <c r="AX92" i="17"/>
  <c r="AS93" i="17"/>
  <c r="AP94" i="17"/>
  <c r="AV94" i="17"/>
  <c r="AO95" i="17"/>
  <c r="AU95" i="17"/>
  <c r="AN96" i="17"/>
  <c r="AT96" i="17"/>
  <c r="AM97" i="17"/>
  <c r="AS97" i="17"/>
  <c r="AL98" i="17"/>
  <c r="AR98" i="17"/>
  <c r="AX98" i="17"/>
  <c r="AQ99" i="17"/>
  <c r="AW99" i="17"/>
  <c r="AP100" i="17"/>
  <c r="AV100" i="17"/>
  <c r="AO101" i="17"/>
  <c r="AU101" i="17"/>
  <c r="AN102" i="17"/>
  <c r="AT102" i="17"/>
  <c r="AM103" i="17"/>
  <c r="AS103" i="17"/>
  <c r="AL104" i="17"/>
  <c r="AR104" i="17"/>
  <c r="AX104" i="17"/>
  <c r="AQ105" i="17"/>
  <c r="AW105" i="17"/>
  <c r="AP106" i="17"/>
  <c r="AV106" i="17"/>
  <c r="AO107" i="17"/>
  <c r="AU107" i="17"/>
  <c r="AN108" i="17"/>
  <c r="AT108" i="17"/>
  <c r="AM109" i="17"/>
  <c r="AS109" i="17"/>
  <c r="AL110" i="17"/>
  <c r="AR110" i="17"/>
  <c r="AX110" i="17"/>
  <c r="AQ111" i="17"/>
  <c r="AW111" i="17"/>
  <c r="AP112" i="17"/>
  <c r="AV112" i="17"/>
  <c r="AO113" i="17"/>
  <c r="AU113" i="17"/>
  <c r="AN114" i="17"/>
  <c r="AT114" i="17"/>
  <c r="AM115" i="17"/>
  <c r="AS115" i="17"/>
  <c r="AL116" i="17"/>
  <c r="AR116" i="17"/>
  <c r="AX116" i="17"/>
  <c r="AQ117" i="17"/>
  <c r="AW117" i="17"/>
  <c r="AP118" i="17"/>
  <c r="AV118" i="17"/>
  <c r="AO119" i="17"/>
  <c r="AU119" i="17"/>
  <c r="AN120" i="17"/>
  <c r="AT120" i="17"/>
  <c r="AM121" i="17"/>
  <c r="AS121" i="17"/>
  <c r="AL122" i="17"/>
  <c r="AR122" i="17"/>
  <c r="AX122" i="17"/>
  <c r="AQ123" i="17"/>
  <c r="AW123" i="17"/>
  <c r="AP124" i="17"/>
  <c r="AV124" i="17"/>
  <c r="AO125" i="17"/>
  <c r="AU125" i="17"/>
  <c r="AN126" i="17"/>
  <c r="AT126" i="17"/>
  <c r="AM127" i="17"/>
  <c r="AS127" i="17"/>
  <c r="AL128" i="17"/>
  <c r="AX85" i="17"/>
  <c r="AU88" i="17"/>
  <c r="AV90" i="17"/>
  <c r="AN92" i="17"/>
  <c r="AL93" i="17"/>
  <c r="AV93" i="17"/>
  <c r="AQ94" i="17"/>
  <c r="AW94" i="17"/>
  <c r="AP95" i="17"/>
  <c r="AV95" i="17"/>
  <c r="AO96" i="17"/>
  <c r="AU96" i="17"/>
  <c r="AN97" i="17"/>
  <c r="AT97" i="17"/>
  <c r="AM98" i="17"/>
  <c r="AS98" i="17"/>
  <c r="AL99" i="17"/>
  <c r="AR99" i="17"/>
  <c r="AX99" i="17"/>
  <c r="AQ100" i="17"/>
  <c r="AW100" i="17"/>
  <c r="AP101" i="17"/>
  <c r="AV101" i="17"/>
  <c r="AO102" i="17"/>
  <c r="AU102" i="17"/>
  <c r="AN103" i="17"/>
  <c r="AT103" i="17"/>
  <c r="AM104" i="17"/>
  <c r="AS104" i="17"/>
  <c r="AL105" i="17"/>
  <c r="AR105" i="17"/>
  <c r="AX105" i="17"/>
  <c r="AQ106" i="17"/>
  <c r="AW106" i="17"/>
  <c r="AP107" i="17"/>
  <c r="AV107" i="17"/>
  <c r="AO108" i="17"/>
  <c r="AU108" i="17"/>
  <c r="AN109" i="17"/>
  <c r="AT109" i="17"/>
  <c r="AM110" i="17"/>
  <c r="AS110" i="17"/>
  <c r="AL111" i="17"/>
  <c r="AR111" i="17"/>
  <c r="AX111" i="17"/>
  <c r="AQ112" i="17"/>
  <c r="AW112" i="17"/>
  <c r="AP113" i="17"/>
  <c r="AV113" i="17"/>
  <c r="AO114" i="17"/>
  <c r="AU114" i="17"/>
  <c r="AN115" i="17"/>
  <c r="AT115" i="17"/>
  <c r="AM116" i="17"/>
  <c r="AS116" i="17"/>
  <c r="AL117" i="17"/>
  <c r="AR117" i="17"/>
  <c r="AX117" i="17"/>
  <c r="AQ118" i="17"/>
  <c r="AW118" i="17"/>
  <c r="AP119" i="17"/>
  <c r="AV119" i="17"/>
  <c r="AO120" i="17"/>
  <c r="AU120" i="17"/>
  <c r="AN121" i="17"/>
  <c r="AT121" i="17"/>
  <c r="AM122" i="17"/>
  <c r="AS122" i="17"/>
  <c r="AL123" i="17"/>
  <c r="AR123" i="17"/>
  <c r="AX123" i="17"/>
  <c r="AQ124" i="17"/>
  <c r="AW124" i="17"/>
  <c r="AP125" i="17"/>
  <c r="AV125" i="17"/>
  <c r="AO126" i="17"/>
  <c r="AU126" i="17"/>
  <c r="AN127" i="17"/>
  <c r="AT127" i="17"/>
  <c r="AM128" i="17"/>
  <c r="AS128" i="17"/>
  <c r="AL129" i="17"/>
  <c r="AR129" i="17"/>
  <c r="AX129" i="17"/>
  <c r="AQ130" i="17"/>
  <c r="AT83" i="17"/>
  <c r="AQ86" i="17"/>
  <c r="AN89" i="17"/>
  <c r="AL91" i="17"/>
  <c r="AQ92" i="17"/>
  <c r="AM93" i="17"/>
  <c r="AW93" i="17"/>
  <c r="AR94" i="17"/>
  <c r="AX94" i="17"/>
  <c r="AQ95" i="17"/>
  <c r="AW95" i="17"/>
  <c r="AP96" i="17"/>
  <c r="AV96" i="17"/>
  <c r="AO97" i="17"/>
  <c r="AU97" i="17"/>
  <c r="AN98" i="17"/>
  <c r="AT98" i="17"/>
  <c r="AM99" i="17"/>
  <c r="AS99" i="17"/>
  <c r="AL100" i="17"/>
  <c r="AR100" i="17"/>
  <c r="AX100" i="17"/>
  <c r="AQ101" i="17"/>
  <c r="AW101" i="17"/>
  <c r="AP102" i="17"/>
  <c r="AV102" i="17"/>
  <c r="AO103" i="17"/>
  <c r="AU103" i="17"/>
  <c r="AN104" i="17"/>
  <c r="AT104" i="17"/>
  <c r="AM105" i="17"/>
  <c r="AS105" i="17"/>
  <c r="AL106" i="17"/>
  <c r="AR106" i="17"/>
  <c r="AX106" i="17"/>
  <c r="AQ107" i="17"/>
  <c r="AW107" i="17"/>
  <c r="AP108" i="17"/>
  <c r="AV108" i="17"/>
  <c r="AO109" i="17"/>
  <c r="AU109" i="17"/>
  <c r="AN110" i="17"/>
  <c r="AT110" i="17"/>
  <c r="AM111" i="17"/>
  <c r="AS111" i="17"/>
  <c r="AL112" i="17"/>
  <c r="AR112" i="17"/>
  <c r="AX112" i="17"/>
  <c r="AQ113" i="17"/>
  <c r="AW113" i="17"/>
  <c r="AP114" i="17"/>
  <c r="AV114" i="17"/>
  <c r="AO115" i="17"/>
  <c r="AU115" i="17"/>
  <c r="AN116" i="17"/>
  <c r="AT116" i="17"/>
  <c r="AM117" i="17"/>
  <c r="AS117" i="17"/>
  <c r="AL118" i="17"/>
  <c r="AR118" i="17"/>
  <c r="AX118" i="17"/>
  <c r="AQ119" i="17"/>
  <c r="AW119" i="17"/>
  <c r="AP120" i="17"/>
  <c r="AV120" i="17"/>
  <c r="AO121" i="17"/>
  <c r="AU121" i="17"/>
  <c r="AN122" i="17"/>
  <c r="AT122" i="17"/>
  <c r="AM123" i="17"/>
  <c r="AS123" i="17"/>
  <c r="AL124" i="17"/>
  <c r="AR124" i="17"/>
  <c r="AX124" i="17"/>
  <c r="AQ125" i="17"/>
  <c r="AM84" i="17"/>
  <c r="AW86" i="17"/>
  <c r="AT89" i="17"/>
  <c r="AO91" i="17"/>
  <c r="AS92" i="17"/>
  <c r="AP93" i="17"/>
  <c r="AX93" i="17"/>
  <c r="AS94" i="17"/>
  <c r="AL95" i="17"/>
  <c r="AR95" i="17"/>
  <c r="AX95" i="17"/>
  <c r="AQ96" i="17"/>
  <c r="AW96" i="17"/>
  <c r="AP97" i="17"/>
  <c r="AV97" i="17"/>
  <c r="AO98" i="17"/>
  <c r="AU98" i="17"/>
  <c r="AN99" i="17"/>
  <c r="AT99" i="17"/>
  <c r="AM100" i="17"/>
  <c r="AS100" i="17"/>
  <c r="AL101" i="17"/>
  <c r="AR101" i="17"/>
  <c r="AX101" i="17"/>
  <c r="AQ102" i="17"/>
  <c r="AW102" i="17"/>
  <c r="AP103" i="17"/>
  <c r="AV103" i="17"/>
  <c r="AO104" i="17"/>
  <c r="AU104" i="17"/>
  <c r="AN105" i="17"/>
  <c r="AT105" i="17"/>
  <c r="AM106" i="17"/>
  <c r="AS106" i="17"/>
  <c r="AL107" i="17"/>
  <c r="AR107" i="17"/>
  <c r="AX107" i="17"/>
  <c r="AQ108" i="17"/>
  <c r="AW108" i="17"/>
  <c r="AP109" i="17"/>
  <c r="AV109" i="17"/>
  <c r="AO110" i="17"/>
  <c r="AT111" i="17"/>
  <c r="AQ114" i="17"/>
  <c r="AN117" i="17"/>
  <c r="AX119" i="17"/>
  <c r="AU122" i="17"/>
  <c r="AR125" i="17"/>
  <c r="AW126" i="17"/>
  <c r="AO128" i="17"/>
  <c r="AN129" i="17"/>
  <c r="AL130" i="17"/>
  <c r="AT130" i="17"/>
  <c r="AM131" i="17"/>
  <c r="AS131" i="17"/>
  <c r="AL132" i="17"/>
  <c r="AR132" i="17"/>
  <c r="AX132" i="17"/>
  <c r="AQ133" i="17"/>
  <c r="AW133" i="17"/>
  <c r="AP134" i="17"/>
  <c r="AV134" i="17"/>
  <c r="AO135" i="17"/>
  <c r="AU135" i="17"/>
  <c r="AN136" i="17"/>
  <c r="AT136" i="17"/>
  <c r="AM137" i="17"/>
  <c r="AS137" i="17"/>
  <c r="AL138" i="17"/>
  <c r="AR138" i="17"/>
  <c r="AX138" i="17"/>
  <c r="AQ139" i="17"/>
  <c r="AW139" i="17"/>
  <c r="AP140" i="17"/>
  <c r="AV140" i="17"/>
  <c r="AO141" i="17"/>
  <c r="AU141" i="17"/>
  <c r="AN142" i="17"/>
  <c r="AT142" i="17"/>
  <c r="AM143" i="17"/>
  <c r="AS143" i="17"/>
  <c r="AL144" i="17"/>
  <c r="AR144" i="17"/>
  <c r="AX144" i="17"/>
  <c r="AQ145" i="17"/>
  <c r="AW145" i="17"/>
  <c r="AP146" i="17"/>
  <c r="AV146" i="17"/>
  <c r="AO147" i="17"/>
  <c r="AU147" i="17"/>
  <c r="AN148" i="17"/>
  <c r="AT148" i="17"/>
  <c r="AM149" i="17"/>
  <c r="AS149" i="17"/>
  <c r="AL150" i="17"/>
  <c r="AR150" i="17"/>
  <c r="AX150" i="17"/>
  <c r="AQ151" i="17"/>
  <c r="AW151" i="17"/>
  <c r="AP152" i="17"/>
  <c r="AV152" i="17"/>
  <c r="AO153" i="17"/>
  <c r="AU153" i="17"/>
  <c r="AN154" i="17"/>
  <c r="AT154" i="17"/>
  <c r="AM155" i="17"/>
  <c r="AM112" i="17"/>
  <c r="AW114" i="17"/>
  <c r="AT117" i="17"/>
  <c r="AQ120" i="17"/>
  <c r="AN123" i="17"/>
  <c r="AW125" i="17"/>
  <c r="AO127" i="17"/>
  <c r="AR128" i="17"/>
  <c r="AQ129" i="17"/>
  <c r="AM130" i="17"/>
  <c r="AU130" i="17"/>
  <c r="AN131" i="17"/>
  <c r="AT131" i="17"/>
  <c r="AM132" i="17"/>
  <c r="AS132" i="17"/>
  <c r="AL133" i="17"/>
  <c r="AR133" i="17"/>
  <c r="AX133" i="17"/>
  <c r="AQ134" i="17"/>
  <c r="AW134" i="17"/>
  <c r="AP135" i="17"/>
  <c r="AV135" i="17"/>
  <c r="AO136" i="17"/>
  <c r="AU136" i="17"/>
  <c r="AN137" i="17"/>
  <c r="AT137" i="17"/>
  <c r="AM138" i="17"/>
  <c r="AS138" i="17"/>
  <c r="AL139" i="17"/>
  <c r="AR139" i="17"/>
  <c r="AX139" i="17"/>
  <c r="AQ140" i="17"/>
  <c r="AW140" i="17"/>
  <c r="AP141" i="17"/>
  <c r="AV141" i="17"/>
  <c r="AO142" i="17"/>
  <c r="AU142" i="17"/>
  <c r="AN143" i="17"/>
  <c r="AT143" i="17"/>
  <c r="AM144" i="17"/>
  <c r="AS144" i="17"/>
  <c r="AL145" i="17"/>
  <c r="AR145" i="17"/>
  <c r="AX145" i="17"/>
  <c r="AQ146" i="17"/>
  <c r="AW146" i="17"/>
  <c r="AP147" i="17"/>
  <c r="AV147" i="17"/>
  <c r="AO148" i="17"/>
  <c r="AU148" i="17"/>
  <c r="AN149" i="17"/>
  <c r="AT149" i="17"/>
  <c r="AM150" i="17"/>
  <c r="AS150" i="17"/>
  <c r="AL151" i="17"/>
  <c r="AR151" i="17"/>
  <c r="AX151" i="17"/>
  <c r="AQ152" i="17"/>
  <c r="AW152" i="17"/>
  <c r="AP153" i="17"/>
  <c r="AV153" i="17"/>
  <c r="AO154" i="17"/>
  <c r="AU154" i="17"/>
  <c r="AN155" i="17"/>
  <c r="AT155" i="17"/>
  <c r="AM156" i="17"/>
  <c r="AS156" i="17"/>
  <c r="AL157" i="17"/>
  <c r="AR157" i="17"/>
  <c r="AX157" i="17"/>
  <c r="AQ158" i="17"/>
  <c r="AW158" i="17"/>
  <c r="AP159" i="17"/>
  <c r="AV159" i="17"/>
  <c r="AO160" i="17"/>
  <c r="AU160" i="17"/>
  <c r="AN161" i="17"/>
  <c r="AT161" i="17"/>
  <c r="AM162" i="17"/>
  <c r="AS162" i="17"/>
  <c r="AL163" i="17"/>
  <c r="AR163" i="17"/>
  <c r="AX163" i="17"/>
  <c r="AR149" i="17"/>
  <c r="AP151" i="17"/>
  <c r="AN153" i="17"/>
  <c r="AS112" i="17"/>
  <c r="AP115" i="17"/>
  <c r="AM118" i="17"/>
  <c r="AW120" i="17"/>
  <c r="AT123" i="17"/>
  <c r="AX125" i="17"/>
  <c r="AP127" i="17"/>
  <c r="AT128" i="17"/>
  <c r="AS129" i="17"/>
  <c r="AN130" i="17"/>
  <c r="AV130" i="17"/>
  <c r="AO131" i="17"/>
  <c r="AU131" i="17"/>
  <c r="AN132" i="17"/>
  <c r="AT132" i="17"/>
  <c r="AM133" i="17"/>
  <c r="AS133" i="17"/>
  <c r="AL134" i="17"/>
  <c r="AR134" i="17"/>
  <c r="AX134" i="17"/>
  <c r="AQ135" i="17"/>
  <c r="AW135" i="17"/>
  <c r="AP136" i="17"/>
  <c r="AV136" i="17"/>
  <c r="AO137" i="17"/>
  <c r="AU137" i="17"/>
  <c r="AN138" i="17"/>
  <c r="AT138" i="17"/>
  <c r="AM139" i="17"/>
  <c r="AS139" i="17"/>
  <c r="AL140" i="17"/>
  <c r="AR140" i="17"/>
  <c r="AX140" i="17"/>
  <c r="AQ141" i="17"/>
  <c r="AW141" i="17"/>
  <c r="AP142" i="17"/>
  <c r="AV142" i="17"/>
  <c r="AO143" i="17"/>
  <c r="AU143" i="17"/>
  <c r="AN144" i="17"/>
  <c r="AT144" i="17"/>
  <c r="AM145" i="17"/>
  <c r="AS145" i="17"/>
  <c r="AL146" i="17"/>
  <c r="AR146" i="17"/>
  <c r="AX146" i="17"/>
  <c r="AQ147" i="17"/>
  <c r="AW147" i="17"/>
  <c r="AP148" i="17"/>
  <c r="AV148" i="17"/>
  <c r="AO149" i="17"/>
  <c r="AU149" i="17"/>
  <c r="AN150" i="17"/>
  <c r="AT150" i="17"/>
  <c r="AM151" i="17"/>
  <c r="AS151" i="17"/>
  <c r="AL152" i="17"/>
  <c r="AR152" i="17"/>
  <c r="AX152" i="17"/>
  <c r="AQ153" i="17"/>
  <c r="AW153" i="17"/>
  <c r="AP154" i="17"/>
  <c r="AV154" i="17"/>
  <c r="AO155" i="17"/>
  <c r="AU155" i="17"/>
  <c r="AN156" i="17"/>
  <c r="AT156" i="17"/>
  <c r="AM157" i="17"/>
  <c r="AS157" i="17"/>
  <c r="AL158" i="17"/>
  <c r="AR158" i="17"/>
  <c r="AX158" i="17"/>
  <c r="AQ159" i="17"/>
  <c r="AW159" i="17"/>
  <c r="AP160" i="17"/>
  <c r="AV160" i="17"/>
  <c r="AO161" i="17"/>
  <c r="AU161" i="17"/>
  <c r="AN162" i="17"/>
  <c r="AT162" i="17"/>
  <c r="AM163" i="17"/>
  <c r="AS163" i="17"/>
  <c r="AU163" i="17"/>
  <c r="AX149" i="17"/>
  <c r="AV151" i="17"/>
  <c r="AT153" i="17"/>
  <c r="AL113" i="17"/>
  <c r="AV115" i="17"/>
  <c r="AS118" i="17"/>
  <c r="AP121" i="17"/>
  <c r="AM124" i="17"/>
  <c r="AP126" i="17"/>
  <c r="AU127" i="17"/>
  <c r="AU128" i="17"/>
  <c r="AT129" i="17"/>
  <c r="AP130" i="17"/>
  <c r="AW130" i="17"/>
  <c r="AP131" i="17"/>
  <c r="AV131" i="17"/>
  <c r="AO132" i="17"/>
  <c r="AU132" i="17"/>
  <c r="AN133" i="17"/>
  <c r="AT133" i="17"/>
  <c r="AM134" i="17"/>
  <c r="AS134" i="17"/>
  <c r="AL135" i="17"/>
  <c r="AR135" i="17"/>
  <c r="AX135" i="17"/>
  <c r="AQ136" i="17"/>
  <c r="AW136" i="17"/>
  <c r="AP137" i="17"/>
  <c r="AV137" i="17"/>
  <c r="AO138" i="17"/>
  <c r="AU138" i="17"/>
  <c r="AN139" i="17"/>
  <c r="AT139" i="17"/>
  <c r="AM140" i="17"/>
  <c r="AS140" i="17"/>
  <c r="AL141" i="17"/>
  <c r="AR141" i="17"/>
  <c r="AX141" i="17"/>
  <c r="AQ142" i="17"/>
  <c r="AW142" i="17"/>
  <c r="AP143" i="17"/>
  <c r="AV143" i="17"/>
  <c r="AO144" i="17"/>
  <c r="AU144" i="17"/>
  <c r="AN145" i="17"/>
  <c r="AT145" i="17"/>
  <c r="AM146" i="17"/>
  <c r="AS146" i="17"/>
  <c r="AL147" i="17"/>
  <c r="AR147" i="17"/>
  <c r="AX147" i="17"/>
  <c r="AQ148" i="17"/>
  <c r="AW148" i="17"/>
  <c r="AP149" i="17"/>
  <c r="AV149" i="17"/>
  <c r="AO150" i="17"/>
  <c r="AU150" i="17"/>
  <c r="AN151" i="17"/>
  <c r="AT151" i="17"/>
  <c r="AM152" i="17"/>
  <c r="AS152" i="17"/>
  <c r="AL153" i="17"/>
  <c r="AR153" i="17"/>
  <c r="AX153" i="17"/>
  <c r="AQ154" i="17"/>
  <c r="AW154" i="17"/>
  <c r="AP155" i="17"/>
  <c r="AV155" i="17"/>
  <c r="AO156" i="17"/>
  <c r="AU156" i="17"/>
  <c r="AN157" i="17"/>
  <c r="AT157" i="17"/>
  <c r="AM158" i="17"/>
  <c r="AS158" i="17"/>
  <c r="AL159" i="17"/>
  <c r="AR159" i="17"/>
  <c r="AX159" i="17"/>
  <c r="AQ160" i="17"/>
  <c r="AW160" i="17"/>
  <c r="AP161" i="17"/>
  <c r="AV161" i="17"/>
  <c r="AO162" i="17"/>
  <c r="AU162" i="17"/>
  <c r="AN163" i="17"/>
  <c r="AT163" i="17"/>
  <c r="AL149" i="17"/>
  <c r="AW150" i="17"/>
  <c r="AU152" i="17"/>
  <c r="AU110" i="17"/>
  <c r="AR113" i="17"/>
  <c r="AO116" i="17"/>
  <c r="AL119" i="17"/>
  <c r="AV121" i="17"/>
  <c r="AS124" i="17"/>
  <c r="AQ126" i="17"/>
  <c r="AV127" i="17"/>
  <c r="AX128" i="17"/>
  <c r="AU129" i="17"/>
  <c r="AR130" i="17"/>
  <c r="AX130" i="17"/>
  <c r="AQ131" i="17"/>
  <c r="AW131" i="17"/>
  <c r="AP132" i="17"/>
  <c r="AV132" i="17"/>
  <c r="AO133" i="17"/>
  <c r="AU133" i="17"/>
  <c r="AN134" i="17"/>
  <c r="AT134" i="17"/>
  <c r="AM135" i="17"/>
  <c r="AS135" i="17"/>
  <c r="AL136" i="17"/>
  <c r="AR136" i="17"/>
  <c r="AX136" i="17"/>
  <c r="AQ137" i="17"/>
  <c r="AW137" i="17"/>
  <c r="AP138" i="17"/>
  <c r="AV138" i="17"/>
  <c r="AO139" i="17"/>
  <c r="AU139" i="17"/>
  <c r="AN140" i="17"/>
  <c r="AT140" i="17"/>
  <c r="AM141" i="17"/>
  <c r="AS141" i="17"/>
  <c r="AL142" i="17"/>
  <c r="AR142" i="17"/>
  <c r="AX142" i="17"/>
  <c r="AQ143" i="17"/>
  <c r="AW143" i="17"/>
  <c r="AP144" i="17"/>
  <c r="AV144" i="17"/>
  <c r="AO145" i="17"/>
  <c r="AU145" i="17"/>
  <c r="AN146" i="17"/>
  <c r="AT146" i="17"/>
  <c r="AM147" i="17"/>
  <c r="AS147" i="17"/>
  <c r="AL148" i="17"/>
  <c r="AR148" i="17"/>
  <c r="AX148" i="17"/>
  <c r="AQ149" i="17"/>
  <c r="AW149" i="17"/>
  <c r="AP150" i="17"/>
  <c r="AV150" i="17"/>
  <c r="AO151" i="17"/>
  <c r="AU151" i="17"/>
  <c r="AN152" i="17"/>
  <c r="AT152" i="17"/>
  <c r="AM153" i="17"/>
  <c r="AS153" i="17"/>
  <c r="AL154" i="17"/>
  <c r="AR154" i="17"/>
  <c r="AX154" i="17"/>
  <c r="AQ155" i="17"/>
  <c r="AW155" i="17"/>
  <c r="AP156" i="17"/>
  <c r="AV156" i="17"/>
  <c r="AO157" i="17"/>
  <c r="AU157" i="17"/>
  <c r="AN158" i="17"/>
  <c r="AT158" i="17"/>
  <c r="AM159" i="17"/>
  <c r="AS159" i="17"/>
  <c r="AL160" i="17"/>
  <c r="AR160" i="17"/>
  <c r="AX160" i="17"/>
  <c r="AQ161" i="17"/>
  <c r="AW161" i="17"/>
  <c r="AP162" i="17"/>
  <c r="AV162" i="17"/>
  <c r="AO163" i="17"/>
  <c r="AS148" i="17"/>
  <c r="AQ150" i="17"/>
  <c r="AO152" i="17"/>
  <c r="AN111" i="17"/>
  <c r="AX113" i="17"/>
  <c r="AU116" i="17"/>
  <c r="AR119" i="17"/>
  <c r="AO122" i="17"/>
  <c r="AL125" i="17"/>
  <c r="AV126" i="17"/>
  <c r="AN128" i="17"/>
  <c r="AM129" i="17"/>
  <c r="AW129" i="17"/>
  <c r="AS130" i="17"/>
  <c r="AL131" i="17"/>
  <c r="AR131" i="17"/>
  <c r="AX131" i="17"/>
  <c r="AQ132" i="17"/>
  <c r="AW132" i="17"/>
  <c r="AP133" i="17"/>
  <c r="AV133" i="17"/>
  <c r="AO134" i="17"/>
  <c r="AU134" i="17"/>
  <c r="AN135" i="17"/>
  <c r="AT135" i="17"/>
  <c r="AM136" i="17"/>
  <c r="AS136" i="17"/>
  <c r="AL137" i="17"/>
  <c r="AR137" i="17"/>
  <c r="AX137" i="17"/>
  <c r="AQ138" i="17"/>
  <c r="AW138" i="17"/>
  <c r="AP139" i="17"/>
  <c r="AV139" i="17"/>
  <c r="AO140" i="17"/>
  <c r="AU140" i="17"/>
  <c r="AN141" i="17"/>
  <c r="AT141" i="17"/>
  <c r="AM142" i="17"/>
  <c r="AS142" i="17"/>
  <c r="AL143" i="17"/>
  <c r="AR143" i="17"/>
  <c r="AX143" i="17"/>
  <c r="AQ144" i="17"/>
  <c r="AW144" i="17"/>
  <c r="AP145" i="17"/>
  <c r="AV145" i="17"/>
  <c r="AO146" i="17"/>
  <c r="AU146" i="17"/>
  <c r="AN147" i="17"/>
  <c r="AT147" i="17"/>
  <c r="AM148" i="17"/>
  <c r="AL155" i="17"/>
  <c r="AR156" i="17"/>
  <c r="AW157" i="17"/>
  <c r="AO159" i="17"/>
  <c r="AT160" i="17"/>
  <c r="AL162" i="17"/>
  <c r="AQ163" i="17"/>
  <c r="AS160" i="17"/>
  <c r="AR155" i="17"/>
  <c r="AW156" i="17"/>
  <c r="AO158" i="17"/>
  <c r="AT159" i="17"/>
  <c r="AL161" i="17"/>
  <c r="AQ162" i="17"/>
  <c r="AV163" i="17"/>
  <c r="AV157" i="17"/>
  <c r="AP163" i="17"/>
  <c r="AS155" i="17"/>
  <c r="AX156" i="17"/>
  <c r="AP158" i="17"/>
  <c r="AU159" i="17"/>
  <c r="AM161" i="17"/>
  <c r="AR162" i="17"/>
  <c r="AW163" i="17"/>
  <c r="AN159" i="17"/>
  <c r="AX155" i="17"/>
  <c r="AP157" i="17"/>
  <c r="AU158" i="17"/>
  <c r="AM160" i="17"/>
  <c r="AR161" i="17"/>
  <c r="AW162" i="17"/>
  <c r="AX162" i="17"/>
  <c r="AQ156" i="17"/>
  <c r="AM154" i="17"/>
  <c r="AL156" i="17"/>
  <c r="AQ157" i="17"/>
  <c r="AV158" i="17"/>
  <c r="AN160" i="17"/>
  <c r="AS161" i="17"/>
  <c r="AS154" i="17"/>
  <c r="AX161" i="17"/>
  <c r="AU8" i="14"/>
  <c r="AV8" i="14" s="1"/>
  <c r="BM28" i="17" s="1"/>
  <c r="AY8" i="14"/>
  <c r="AZ8" i="14" s="1"/>
  <c r="BN28" i="17" s="1"/>
  <c r="BC8" i="14"/>
  <c r="BD8" i="14" s="1"/>
  <c r="BO28" i="17" s="1"/>
  <c r="E6" i="18"/>
  <c r="E7" i="18"/>
  <c r="K7" i="18" s="1"/>
  <c r="L7" i="18" s="1"/>
  <c r="E8" i="18"/>
  <c r="J8" i="18" s="1"/>
  <c r="E9" i="18"/>
  <c r="K9" i="18" s="1"/>
  <c r="E10" i="18"/>
  <c r="J10" i="18" s="1"/>
  <c r="E11" i="18"/>
  <c r="J11" i="18" s="1"/>
  <c r="E12" i="18"/>
  <c r="E13" i="18"/>
  <c r="K13" i="18" s="1"/>
  <c r="L13" i="18" s="1"/>
  <c r="E14" i="18"/>
  <c r="J14" i="18" s="1"/>
  <c r="E15" i="18"/>
  <c r="K15" i="18" s="1"/>
  <c r="E16" i="18"/>
  <c r="J16" i="18" s="1"/>
  <c r="E17" i="18"/>
  <c r="J17" i="18" s="1"/>
  <c r="E18" i="18"/>
  <c r="E19" i="18"/>
  <c r="K19" i="18" s="1"/>
  <c r="L19" i="18" s="1"/>
  <c r="E20" i="18"/>
  <c r="J20" i="18" s="1"/>
  <c r="E21" i="18"/>
  <c r="K21" i="18" s="1"/>
  <c r="E22" i="18"/>
  <c r="K22" i="18" s="1"/>
  <c r="L22" i="18" s="1"/>
  <c r="E23" i="18"/>
  <c r="K23" i="18" s="1"/>
  <c r="E24" i="18"/>
  <c r="E25" i="18"/>
  <c r="K25" i="18" s="1"/>
  <c r="L25" i="18" s="1"/>
  <c r="E26" i="18"/>
  <c r="J26" i="18" s="1"/>
  <c r="E27" i="18"/>
  <c r="K27" i="18" s="1"/>
  <c r="E28" i="18"/>
  <c r="J28" i="18" s="1"/>
  <c r="E29" i="18"/>
  <c r="E30" i="18"/>
  <c r="E31" i="18"/>
  <c r="J31" i="18" s="1"/>
  <c r="E32" i="18"/>
  <c r="J32" i="18" s="1"/>
  <c r="E33" i="18"/>
  <c r="J33" i="18" s="1"/>
  <c r="D34" i="18"/>
  <c r="E34" i="18" s="1"/>
  <c r="E35" i="18"/>
  <c r="K35" i="18" s="1"/>
  <c r="L35" i="18" s="1"/>
  <c r="E36" i="18"/>
  <c r="J36" i="18" s="1"/>
  <c r="E37" i="18"/>
  <c r="E38" i="18"/>
  <c r="J38" i="18" s="1"/>
  <c r="E39" i="18"/>
  <c r="J39" i="18" s="1"/>
  <c r="E40" i="18"/>
  <c r="K40" i="18" s="1"/>
  <c r="L40" i="18" s="1"/>
  <c r="E41" i="18"/>
  <c r="J41" i="18" s="1"/>
  <c r="E42" i="18"/>
  <c r="J42" i="18" s="1"/>
  <c r="E43" i="18"/>
  <c r="E44" i="18"/>
  <c r="J44" i="18" s="1"/>
  <c r="E45" i="18"/>
  <c r="J45" i="18" s="1"/>
  <c r="K45" i="18"/>
  <c r="E46" i="18"/>
  <c r="J46" i="18" s="1"/>
  <c r="E47" i="18"/>
  <c r="J47" i="18" s="1"/>
  <c r="E48" i="18"/>
  <c r="J48" i="18" s="1"/>
  <c r="E49" i="18"/>
  <c r="E50" i="18"/>
  <c r="J50" i="18" s="1"/>
  <c r="E51" i="18"/>
  <c r="J51" i="18" s="1"/>
  <c r="E52" i="18"/>
  <c r="E53" i="18"/>
  <c r="K53" i="18" s="1"/>
  <c r="J53" i="18"/>
  <c r="E54" i="18"/>
  <c r="J54" i="18" s="1"/>
  <c r="E55" i="18"/>
  <c r="E56" i="18"/>
  <c r="J56" i="18" s="1"/>
  <c r="E57" i="18"/>
  <c r="J57" i="18" s="1"/>
  <c r="E58" i="18"/>
  <c r="J58" i="18" s="1"/>
  <c r="E59" i="18"/>
  <c r="J59" i="18" s="1"/>
  <c r="E60" i="18"/>
  <c r="J60" i="18" s="1"/>
  <c r="E61" i="18"/>
  <c r="E62" i="18"/>
  <c r="J62" i="18" s="1"/>
  <c r="E63" i="18"/>
  <c r="J63" i="18" s="1"/>
  <c r="E64" i="18"/>
  <c r="J64" i="18" s="1"/>
  <c r="E65" i="18"/>
  <c r="J65" i="18" s="1"/>
  <c r="Z1" i="18"/>
  <c r="AA1" i="18" s="1"/>
  <c r="BJ45" i="17" s="1"/>
  <c r="AS1" i="14"/>
  <c r="AT1" i="14" s="1"/>
  <c r="BL45" i="17" s="1"/>
  <c r="AW1" i="14"/>
  <c r="AX1" i="14" s="1"/>
  <c r="BN45" i="17" s="1"/>
  <c r="BA1" i="14"/>
  <c r="BB1" i="14" s="1"/>
  <c r="BP45" i="17" s="1"/>
  <c r="Z2" i="18"/>
  <c r="AA2" i="18" s="1"/>
  <c r="BJ46" i="17" s="1"/>
  <c r="AB2" i="18"/>
  <c r="AC2" i="18" s="1"/>
  <c r="BK46" i="17" s="1"/>
  <c r="AS2" i="14"/>
  <c r="AT2" i="14" s="1"/>
  <c r="BL46" i="17" s="1"/>
  <c r="AU2" i="14"/>
  <c r="AV2" i="14" s="1"/>
  <c r="BM46" i="17" s="1"/>
  <c r="AW2" i="14"/>
  <c r="AX2" i="14" s="1"/>
  <c r="BN46" i="17" s="1"/>
  <c r="AY2" i="14"/>
  <c r="AZ2" i="14" s="1"/>
  <c r="BO46" i="17" s="1"/>
  <c r="BA2" i="14"/>
  <c r="BB2" i="14" s="1"/>
  <c r="BP46" i="17" s="1"/>
  <c r="BC2" i="14"/>
  <c r="BD2" i="14" s="1"/>
  <c r="BQ46" i="17" s="1"/>
  <c r="Q6" i="18"/>
  <c r="Q7" i="18"/>
  <c r="Q8" i="18"/>
  <c r="Q9" i="18"/>
  <c r="Q10" i="18"/>
  <c r="Q11" i="18"/>
  <c r="Q12" i="18"/>
  <c r="Q13" i="18"/>
  <c r="Q14" i="18"/>
  <c r="Q15" i="18"/>
  <c r="Q16" i="18"/>
  <c r="Q17" i="18"/>
  <c r="Q18" i="18"/>
  <c r="Q19" i="18"/>
  <c r="Q20" i="18"/>
  <c r="Q21" i="18"/>
  <c r="Q22" i="18"/>
  <c r="Q23" i="18"/>
  <c r="Q24" i="18"/>
  <c r="Q25" i="18"/>
  <c r="Q26" i="18"/>
  <c r="Q27" i="18"/>
  <c r="Q28" i="18"/>
  <c r="Q29" i="18"/>
  <c r="Q30" i="18"/>
  <c r="Q31" i="18"/>
  <c r="Q32" i="18"/>
  <c r="Q33" i="18"/>
  <c r="Q34" i="18"/>
  <c r="Q35" i="18"/>
  <c r="Q36" i="18"/>
  <c r="Q37" i="18"/>
  <c r="Q38" i="18"/>
  <c r="Q39" i="18"/>
  <c r="Q40" i="18"/>
  <c r="Q41" i="18"/>
  <c r="Q42" i="18"/>
  <c r="Q43" i="18"/>
  <c r="Q44" i="18"/>
  <c r="Q45" i="18"/>
  <c r="Q46" i="18"/>
  <c r="Q47" i="18"/>
  <c r="Q48" i="18"/>
  <c r="Q49" i="18"/>
  <c r="Q50" i="18"/>
  <c r="Q51" i="18"/>
  <c r="Q52" i="18"/>
  <c r="Q53" i="18"/>
  <c r="Q54" i="18"/>
  <c r="Q55" i="18"/>
  <c r="Q56" i="18"/>
  <c r="Q57" i="18"/>
  <c r="Q58" i="18"/>
  <c r="Q59" i="18"/>
  <c r="Q60" i="18"/>
  <c r="Q61" i="18"/>
  <c r="Q62" i="18"/>
  <c r="Q63" i="18"/>
  <c r="Q64" i="18"/>
  <c r="Q65" i="18"/>
  <c r="Z3" i="18"/>
  <c r="AA3" i="18" s="1"/>
  <c r="BJ47" i="17" s="1"/>
  <c r="AB3" i="18"/>
  <c r="AC3" i="18" s="1"/>
  <c r="BK47" i="17" s="1"/>
  <c r="AS3" i="14"/>
  <c r="AT3" i="14" s="1"/>
  <c r="BL47" i="17" s="1"/>
  <c r="AU3" i="14"/>
  <c r="AV3" i="14" s="1"/>
  <c r="BM47" i="17" s="1"/>
  <c r="AW3" i="14"/>
  <c r="AX3" i="14" s="1"/>
  <c r="BN47" i="17" s="1"/>
  <c r="AY3" i="14"/>
  <c r="AZ3" i="14" s="1"/>
  <c r="BO47" i="17" s="1"/>
  <c r="BA3" i="14"/>
  <c r="BB3" i="14" s="1"/>
  <c r="BP47" i="17" s="1"/>
  <c r="BC3" i="14"/>
  <c r="BD3" i="14" s="1"/>
  <c r="BQ47" i="17" s="1"/>
  <c r="Z4" i="18"/>
  <c r="AA4" i="18" s="1"/>
  <c r="BJ48" i="17" s="1"/>
  <c r="AB4" i="18"/>
  <c r="AC4" i="18" s="1"/>
  <c r="BK48" i="17" s="1"/>
  <c r="AS4" i="14"/>
  <c r="AT4" i="14" s="1"/>
  <c r="BL48" i="17" s="1"/>
  <c r="AU4" i="14"/>
  <c r="AV4" i="14" s="1"/>
  <c r="BM48" i="17" s="1"/>
  <c r="AW4" i="14"/>
  <c r="AX4" i="14" s="1"/>
  <c r="BN48" i="17" s="1"/>
  <c r="AY4" i="14"/>
  <c r="AZ4" i="14" s="1"/>
  <c r="BO48" i="17" s="1"/>
  <c r="BA4" i="14"/>
  <c r="BB4" i="14" s="1"/>
  <c r="BP48" i="17" s="1"/>
  <c r="BC4" i="14"/>
  <c r="BD4" i="14" s="1"/>
  <c r="BQ48" i="17" s="1"/>
  <c r="S53" i="18"/>
  <c r="S54" i="18"/>
  <c r="S55" i="18"/>
  <c r="S56" i="18"/>
  <c r="S64" i="18"/>
  <c r="S65" i="18"/>
  <c r="Z5" i="18"/>
  <c r="AA5" i="18" s="1"/>
  <c r="BJ49" i="17" s="1"/>
  <c r="AB5" i="18"/>
  <c r="AC5" i="18" s="1"/>
  <c r="BK49" i="17" s="1"/>
  <c r="AS5" i="14"/>
  <c r="AT5" i="14" s="1"/>
  <c r="BL49" i="17" s="1"/>
  <c r="AU5" i="14"/>
  <c r="AV5" i="14" s="1"/>
  <c r="BM49" i="17" s="1"/>
  <c r="AW5" i="14"/>
  <c r="AX5" i="14" s="1"/>
  <c r="BN49" i="17" s="1"/>
  <c r="AY5" i="14"/>
  <c r="AZ5" i="14" s="1"/>
  <c r="BO49" i="17" s="1"/>
  <c r="BA5" i="14"/>
  <c r="BB5" i="14" s="1"/>
  <c r="BP49" i="17" s="1"/>
  <c r="BC5" i="14"/>
  <c r="BD5" i="14" s="1"/>
  <c r="BQ49" i="17" s="1"/>
  <c r="Z6" i="18"/>
  <c r="AA6" i="18" s="1"/>
  <c r="BJ50" i="17" s="1"/>
  <c r="AB6" i="18"/>
  <c r="AC6" i="18" s="1"/>
  <c r="BK50" i="17" s="1"/>
  <c r="AS6" i="14"/>
  <c r="AT6" i="14" s="1"/>
  <c r="BL50" i="17" s="1"/>
  <c r="AU6" i="14"/>
  <c r="AV6" i="14" s="1"/>
  <c r="BM50" i="17" s="1"/>
  <c r="AW6" i="14"/>
  <c r="AX6" i="14" s="1"/>
  <c r="BN50" i="17" s="1"/>
  <c r="AY6" i="14"/>
  <c r="AZ6" i="14" s="1"/>
  <c r="BO50" i="17" s="1"/>
  <c r="BA6" i="14"/>
  <c r="BB6" i="14" s="1"/>
  <c r="BP50" i="17" s="1"/>
  <c r="BC6" i="14"/>
  <c r="BD6" i="14" s="1"/>
  <c r="BQ50" i="17" s="1"/>
  <c r="Z7" i="18"/>
  <c r="AA7" i="18" s="1"/>
  <c r="BJ51" i="17" s="1"/>
  <c r="AB7" i="18"/>
  <c r="AC7" i="18" s="1"/>
  <c r="BK51" i="17" s="1"/>
  <c r="AS7" i="14"/>
  <c r="AT7" i="14" s="1"/>
  <c r="BL51" i="17" s="1"/>
  <c r="AU7" i="14"/>
  <c r="AV7" i="14" s="1"/>
  <c r="BM51" i="17" s="1"/>
  <c r="AW7" i="14"/>
  <c r="AX7" i="14" s="1"/>
  <c r="BN51" i="17" s="1"/>
  <c r="AY7" i="14"/>
  <c r="AZ7" i="14" s="1"/>
  <c r="BO51" i="17" s="1"/>
  <c r="BA7" i="14"/>
  <c r="BB7" i="14" s="1"/>
  <c r="BP51" i="17" s="1"/>
  <c r="BC7" i="14"/>
  <c r="BD7" i="14" s="1"/>
  <c r="BQ51" i="17" s="1"/>
  <c r="E66" i="18"/>
  <c r="E67" i="18"/>
  <c r="E68" i="18"/>
  <c r="E69" i="18"/>
  <c r="E70" i="18"/>
  <c r="E71" i="18"/>
  <c r="E72" i="18"/>
  <c r="E73" i="18"/>
  <c r="E74" i="18"/>
  <c r="E75" i="18"/>
  <c r="E76" i="18"/>
  <c r="E77" i="18"/>
  <c r="E78" i="18"/>
  <c r="E79" i="18"/>
  <c r="E80" i="18"/>
  <c r="E81" i="18"/>
  <c r="E82" i="18"/>
  <c r="E83" i="18"/>
  <c r="E84" i="18"/>
  <c r="E85" i="18"/>
  <c r="E86" i="18"/>
  <c r="E87" i="18"/>
  <c r="E88" i="18"/>
  <c r="E89" i="18"/>
  <c r="E90" i="18"/>
  <c r="E91" i="18"/>
  <c r="E92" i="18"/>
  <c r="E93" i="18"/>
  <c r="E94" i="18"/>
  <c r="E95" i="18"/>
  <c r="E96" i="18"/>
  <c r="E97" i="18"/>
  <c r="E98" i="18"/>
  <c r="E99" i="18"/>
  <c r="E100" i="18"/>
  <c r="E101" i="18"/>
  <c r="E102" i="18"/>
  <c r="E103" i="18"/>
  <c r="E104" i="18"/>
  <c r="E105" i="18"/>
  <c r="C58" i="17"/>
  <c r="C55" i="17"/>
  <c r="C61" i="17"/>
  <c r="C62" i="17"/>
  <c r="C63" i="17"/>
  <c r="C64" i="17"/>
  <c r="C65" i="17"/>
  <c r="C66" i="17"/>
  <c r="C67" i="17"/>
  <c r="C68" i="17"/>
  <c r="C69" i="17"/>
  <c r="C70" i="17"/>
  <c r="C71" i="17"/>
  <c r="C72" i="17"/>
  <c r="C73" i="17"/>
  <c r="C74" i="17"/>
  <c r="C75" i="17"/>
  <c r="C76" i="17"/>
  <c r="C77" i="17"/>
  <c r="C78" i="17"/>
  <c r="C79" i="17"/>
  <c r="C80" i="17"/>
  <c r="C81" i="17"/>
  <c r="C82" i="17"/>
  <c r="C83" i="17"/>
  <c r="C84" i="17"/>
  <c r="C85" i="17"/>
  <c r="C86" i="17"/>
  <c r="C87" i="17"/>
  <c r="C88" i="17"/>
  <c r="C89" i="17"/>
  <c r="C90" i="17"/>
  <c r="C91" i="17"/>
  <c r="C92" i="17"/>
  <c r="C93" i="17"/>
  <c r="C94" i="17"/>
  <c r="C95" i="17"/>
  <c r="C96" i="17"/>
  <c r="C97" i="17"/>
  <c r="C98" i="17"/>
  <c r="C99" i="17"/>
  <c r="C100" i="17"/>
  <c r="C101" i="17"/>
  <c r="C102" i="17"/>
  <c r="C103" i="17"/>
  <c r="C104" i="17"/>
  <c r="C105" i="17"/>
  <c r="C106" i="17"/>
  <c r="C107" i="17"/>
  <c r="C108" i="17"/>
  <c r="C109" i="17"/>
  <c r="C110" i="17"/>
  <c r="C111" i="17"/>
  <c r="C112" i="17"/>
  <c r="C113" i="17"/>
  <c r="C114" i="17"/>
  <c r="C115" i="17"/>
  <c r="C116" i="17"/>
  <c r="C117" i="17"/>
  <c r="C118" i="17"/>
  <c r="C119" i="17"/>
  <c r="C120" i="17"/>
  <c r="C121" i="17"/>
  <c r="C122" i="17"/>
  <c r="C123" i="17"/>
  <c r="C124" i="17"/>
  <c r="C125" i="17"/>
  <c r="C126" i="17"/>
  <c r="C127" i="17"/>
  <c r="C128" i="17"/>
  <c r="C129" i="17"/>
  <c r="C130" i="17"/>
  <c r="C131" i="17"/>
  <c r="C132" i="17"/>
  <c r="C133" i="17"/>
  <c r="C134" i="17"/>
  <c r="C135" i="17"/>
  <c r="C136" i="17"/>
  <c r="C137" i="17"/>
  <c r="C138" i="17"/>
  <c r="C139" i="17"/>
  <c r="C140" i="17"/>
  <c r="C141" i="17"/>
  <c r="C142" i="17"/>
  <c r="C143" i="17"/>
  <c r="C144" i="17"/>
  <c r="C145" i="17"/>
  <c r="C146" i="17"/>
  <c r="C147" i="17"/>
  <c r="C148" i="17"/>
  <c r="C149" i="17"/>
  <c r="C150" i="17"/>
  <c r="C151" i="17"/>
  <c r="C152" i="17"/>
  <c r="C153" i="17"/>
  <c r="C154" i="17"/>
  <c r="C155" i="17"/>
  <c r="C156" i="17"/>
  <c r="C157" i="17"/>
  <c r="C158" i="17"/>
  <c r="C159" i="17"/>
  <c r="C160" i="17"/>
  <c r="C161" i="17"/>
  <c r="C162" i="17"/>
  <c r="C163" i="17"/>
  <c r="D55" i="17"/>
  <c r="D56" i="17"/>
  <c r="D57" i="17"/>
  <c r="D58" i="17"/>
  <c r="D59" i="17"/>
  <c r="D60" i="17"/>
  <c r="D61" i="17"/>
  <c r="D62" i="17"/>
  <c r="D63" i="17"/>
  <c r="D64" i="17"/>
  <c r="D65" i="17"/>
  <c r="D66" i="17"/>
  <c r="D67" i="17"/>
  <c r="D68" i="17"/>
  <c r="D69" i="17"/>
  <c r="D70" i="17"/>
  <c r="D71" i="17"/>
  <c r="D72" i="17"/>
  <c r="D73" i="17"/>
  <c r="D74" i="17"/>
  <c r="D75" i="17"/>
  <c r="D76" i="17"/>
  <c r="D77" i="17"/>
  <c r="D78" i="17"/>
  <c r="D79" i="17"/>
  <c r="D80" i="17"/>
  <c r="D81" i="17"/>
  <c r="D82" i="17"/>
  <c r="D83" i="17"/>
  <c r="D84" i="17"/>
  <c r="D85" i="17"/>
  <c r="D86" i="17"/>
  <c r="D87" i="17"/>
  <c r="D88" i="17"/>
  <c r="D89" i="17"/>
  <c r="D90" i="17"/>
  <c r="D91" i="17"/>
  <c r="D92" i="17"/>
  <c r="D93" i="17"/>
  <c r="D94" i="17"/>
  <c r="D95" i="17"/>
  <c r="D96" i="17"/>
  <c r="D97" i="17"/>
  <c r="D98" i="17"/>
  <c r="D99" i="17"/>
  <c r="D100" i="17"/>
  <c r="D101" i="17"/>
  <c r="D102" i="17"/>
  <c r="D103" i="17"/>
  <c r="D104" i="17"/>
  <c r="D105" i="17"/>
  <c r="D106" i="17"/>
  <c r="D107" i="17"/>
  <c r="D108" i="17"/>
  <c r="D109" i="17"/>
  <c r="D110" i="17"/>
  <c r="D111" i="17"/>
  <c r="D112" i="17"/>
  <c r="D113" i="17"/>
  <c r="D114" i="17"/>
  <c r="D115" i="17"/>
  <c r="D116" i="17"/>
  <c r="D117" i="17"/>
  <c r="D118" i="17"/>
  <c r="D119" i="17"/>
  <c r="D120" i="17"/>
  <c r="D121" i="17"/>
  <c r="D122" i="17"/>
  <c r="D123" i="17"/>
  <c r="D124" i="17"/>
  <c r="D125" i="17"/>
  <c r="D126" i="17"/>
  <c r="D127" i="17"/>
  <c r="D128" i="17"/>
  <c r="D129" i="17"/>
  <c r="D130" i="17"/>
  <c r="D131" i="17"/>
  <c r="D132" i="17"/>
  <c r="D133" i="17"/>
  <c r="D134" i="17"/>
  <c r="D135" i="17"/>
  <c r="D136" i="17"/>
  <c r="D137" i="17"/>
  <c r="D138" i="17"/>
  <c r="D139" i="17"/>
  <c r="D140" i="17"/>
  <c r="D141" i="17"/>
  <c r="D142" i="17"/>
  <c r="D143" i="17"/>
  <c r="D144" i="17"/>
  <c r="D145" i="17"/>
  <c r="D146" i="17"/>
  <c r="D147" i="17"/>
  <c r="D148" i="17"/>
  <c r="D149" i="17"/>
  <c r="D150" i="17"/>
  <c r="D151" i="17"/>
  <c r="D152" i="17"/>
  <c r="D153" i="17"/>
  <c r="D154" i="17"/>
  <c r="D155" i="17"/>
  <c r="D156" i="17"/>
  <c r="D157" i="17"/>
  <c r="D158" i="17"/>
  <c r="D159" i="17"/>
  <c r="D160" i="17"/>
  <c r="D161" i="17"/>
  <c r="D162" i="17"/>
  <c r="D163" i="17"/>
  <c r="E55" i="17"/>
  <c r="E56" i="17"/>
  <c r="E57" i="17"/>
  <c r="E58" i="17"/>
  <c r="E59" i="17"/>
  <c r="E60" i="17"/>
  <c r="E61" i="17"/>
  <c r="E62" i="17"/>
  <c r="E63" i="17"/>
  <c r="E64" i="17"/>
  <c r="E65" i="17"/>
  <c r="E66" i="17"/>
  <c r="E67" i="17"/>
  <c r="E68" i="17"/>
  <c r="E69" i="17"/>
  <c r="E70" i="17"/>
  <c r="E71" i="17"/>
  <c r="E72" i="17"/>
  <c r="E73" i="17"/>
  <c r="E74" i="17"/>
  <c r="E75" i="17"/>
  <c r="E76" i="17"/>
  <c r="E77" i="17"/>
  <c r="E78" i="17"/>
  <c r="E79" i="17"/>
  <c r="E80" i="17"/>
  <c r="E81" i="17"/>
  <c r="E82" i="17"/>
  <c r="E83" i="17"/>
  <c r="E84" i="17"/>
  <c r="E85" i="17"/>
  <c r="E86" i="17"/>
  <c r="E87" i="17"/>
  <c r="E88" i="17"/>
  <c r="E89" i="17"/>
  <c r="E90" i="17"/>
  <c r="E91" i="17"/>
  <c r="E92" i="17"/>
  <c r="E93" i="17"/>
  <c r="E94" i="17"/>
  <c r="E95" i="17"/>
  <c r="E96" i="17"/>
  <c r="E97" i="17"/>
  <c r="E98" i="17"/>
  <c r="E99" i="17"/>
  <c r="E100" i="17"/>
  <c r="E101" i="17"/>
  <c r="E102" i="17"/>
  <c r="E103" i="17"/>
  <c r="E104" i="17"/>
  <c r="E105" i="17"/>
  <c r="E106" i="17"/>
  <c r="E107" i="17"/>
  <c r="E108" i="17"/>
  <c r="E109" i="17"/>
  <c r="E110" i="17"/>
  <c r="E111" i="17"/>
  <c r="E112" i="17"/>
  <c r="E113" i="17"/>
  <c r="E114" i="17"/>
  <c r="E115" i="17"/>
  <c r="E116" i="17"/>
  <c r="E117" i="17"/>
  <c r="E118" i="17"/>
  <c r="E119" i="17"/>
  <c r="E120" i="17"/>
  <c r="E121" i="17"/>
  <c r="E122" i="17"/>
  <c r="E123" i="17"/>
  <c r="E124" i="17"/>
  <c r="E125" i="17"/>
  <c r="E126" i="17"/>
  <c r="E127" i="17"/>
  <c r="E128" i="17"/>
  <c r="E129" i="17"/>
  <c r="E130" i="17"/>
  <c r="E131" i="17"/>
  <c r="E132" i="17"/>
  <c r="E133" i="17"/>
  <c r="E134" i="17"/>
  <c r="E135" i="17"/>
  <c r="E136" i="17"/>
  <c r="E137" i="17"/>
  <c r="E138" i="17"/>
  <c r="E139" i="17"/>
  <c r="E140" i="17"/>
  <c r="E141" i="17"/>
  <c r="E142" i="17"/>
  <c r="E143" i="17"/>
  <c r="E144" i="17"/>
  <c r="E145" i="17"/>
  <c r="E146" i="17"/>
  <c r="E147" i="17"/>
  <c r="E148" i="17"/>
  <c r="E149" i="17"/>
  <c r="E150" i="17"/>
  <c r="E151" i="17"/>
  <c r="E152" i="17"/>
  <c r="E153" i="17"/>
  <c r="E154" i="17"/>
  <c r="E155" i="17"/>
  <c r="E156" i="17"/>
  <c r="E157" i="17"/>
  <c r="E158" i="17"/>
  <c r="E159" i="17"/>
  <c r="E160" i="17"/>
  <c r="E161" i="17"/>
  <c r="E162" i="17"/>
  <c r="E163" i="17"/>
  <c r="F55" i="17"/>
  <c r="F56" i="17"/>
  <c r="F57" i="17"/>
  <c r="F58" i="17"/>
  <c r="F59" i="17"/>
  <c r="F60" i="17"/>
  <c r="F61" i="17"/>
  <c r="F62" i="17"/>
  <c r="F63" i="17"/>
  <c r="F64" i="17"/>
  <c r="F65" i="17"/>
  <c r="F66" i="17"/>
  <c r="F67" i="17"/>
  <c r="F68" i="17"/>
  <c r="F69" i="17"/>
  <c r="F70" i="17"/>
  <c r="F71" i="17"/>
  <c r="F72" i="17"/>
  <c r="F73" i="17"/>
  <c r="F74" i="17"/>
  <c r="F75" i="17"/>
  <c r="F76" i="17"/>
  <c r="F77" i="17"/>
  <c r="F78" i="17"/>
  <c r="F79" i="17"/>
  <c r="F80" i="17"/>
  <c r="F81" i="17"/>
  <c r="F82" i="17"/>
  <c r="F83" i="17"/>
  <c r="F84" i="17"/>
  <c r="F85" i="17"/>
  <c r="F86" i="17"/>
  <c r="F87" i="17"/>
  <c r="F88" i="17"/>
  <c r="F89" i="17"/>
  <c r="F90" i="17"/>
  <c r="F91" i="17"/>
  <c r="F92" i="17"/>
  <c r="F93" i="17"/>
  <c r="F94" i="17"/>
  <c r="F95" i="17"/>
  <c r="F96" i="17"/>
  <c r="F97" i="17"/>
  <c r="F98" i="17"/>
  <c r="F99" i="17"/>
  <c r="F100" i="17"/>
  <c r="F101" i="17"/>
  <c r="F102" i="17"/>
  <c r="F103" i="17"/>
  <c r="F104" i="17"/>
  <c r="F105" i="17"/>
  <c r="F106" i="17"/>
  <c r="F107" i="17"/>
  <c r="F108" i="17"/>
  <c r="F109" i="17"/>
  <c r="F110" i="17"/>
  <c r="F111" i="17"/>
  <c r="F112" i="17"/>
  <c r="F113" i="17"/>
  <c r="F114" i="17"/>
  <c r="F115" i="17"/>
  <c r="F116" i="17"/>
  <c r="F117" i="17"/>
  <c r="F118" i="17"/>
  <c r="F119" i="17"/>
  <c r="F120" i="17"/>
  <c r="F121" i="17"/>
  <c r="F122" i="17"/>
  <c r="F123" i="17"/>
  <c r="F124" i="17"/>
  <c r="F125" i="17"/>
  <c r="F126" i="17"/>
  <c r="F127" i="17"/>
  <c r="F128" i="17"/>
  <c r="F129" i="17"/>
  <c r="F130" i="17"/>
  <c r="F131" i="17"/>
  <c r="F132" i="17"/>
  <c r="F133" i="17"/>
  <c r="F134" i="17"/>
  <c r="F135" i="17"/>
  <c r="F136" i="17"/>
  <c r="F137" i="17"/>
  <c r="F138" i="17"/>
  <c r="F139" i="17"/>
  <c r="F140" i="17"/>
  <c r="F141" i="17"/>
  <c r="F142" i="17"/>
  <c r="F143" i="17"/>
  <c r="F144" i="17"/>
  <c r="F145" i="17"/>
  <c r="F146" i="17"/>
  <c r="F147" i="17"/>
  <c r="F148" i="17"/>
  <c r="F149" i="17"/>
  <c r="F150" i="17"/>
  <c r="F151" i="17"/>
  <c r="F152" i="17"/>
  <c r="F153" i="17"/>
  <c r="F154" i="17"/>
  <c r="F155" i="17"/>
  <c r="F156" i="17"/>
  <c r="F157" i="17"/>
  <c r="F158" i="17"/>
  <c r="F159" i="17"/>
  <c r="F160" i="17"/>
  <c r="F161" i="17"/>
  <c r="F162" i="17"/>
  <c r="F163" i="17"/>
  <c r="G55" i="17"/>
  <c r="G56" i="17"/>
  <c r="G57" i="17"/>
  <c r="G58" i="17"/>
  <c r="G59" i="17"/>
  <c r="G60" i="17"/>
  <c r="G61" i="17"/>
  <c r="G62" i="17"/>
  <c r="G63" i="17"/>
  <c r="G64" i="17"/>
  <c r="G65" i="17"/>
  <c r="G66" i="17"/>
  <c r="G67" i="17"/>
  <c r="G68" i="17"/>
  <c r="G69" i="17"/>
  <c r="G70" i="17"/>
  <c r="G71" i="17"/>
  <c r="G72" i="17"/>
  <c r="G73" i="17"/>
  <c r="G74" i="17"/>
  <c r="G75" i="17"/>
  <c r="G76" i="17"/>
  <c r="G77" i="17"/>
  <c r="G78" i="17"/>
  <c r="G79" i="17"/>
  <c r="G80" i="17"/>
  <c r="G81" i="17"/>
  <c r="G82" i="17"/>
  <c r="G83" i="17"/>
  <c r="G84" i="17"/>
  <c r="G85" i="17"/>
  <c r="G86" i="17"/>
  <c r="G87" i="17"/>
  <c r="G88" i="17"/>
  <c r="G89" i="17"/>
  <c r="G90" i="17"/>
  <c r="G91" i="17"/>
  <c r="G92" i="17"/>
  <c r="G93" i="17"/>
  <c r="G94" i="17"/>
  <c r="G95" i="17"/>
  <c r="G96" i="17"/>
  <c r="G97" i="17"/>
  <c r="G98" i="17"/>
  <c r="G99" i="17"/>
  <c r="G100" i="17"/>
  <c r="G101" i="17"/>
  <c r="G102" i="17"/>
  <c r="G103" i="17"/>
  <c r="G104" i="17"/>
  <c r="G105" i="17"/>
  <c r="G106" i="17"/>
  <c r="G107" i="17"/>
  <c r="G108" i="17"/>
  <c r="G109" i="17"/>
  <c r="G110" i="17"/>
  <c r="G111" i="17"/>
  <c r="G112" i="17"/>
  <c r="G113" i="17"/>
  <c r="G114" i="17"/>
  <c r="G115" i="17"/>
  <c r="G116" i="17"/>
  <c r="G117" i="17"/>
  <c r="G118" i="17"/>
  <c r="G119" i="17"/>
  <c r="G120" i="17"/>
  <c r="G121" i="17"/>
  <c r="G122" i="17"/>
  <c r="G123" i="17"/>
  <c r="G124" i="17"/>
  <c r="G125" i="17"/>
  <c r="G126" i="17"/>
  <c r="G127" i="17"/>
  <c r="G128" i="17"/>
  <c r="G129" i="17"/>
  <c r="G130" i="17"/>
  <c r="G131" i="17"/>
  <c r="G132" i="17"/>
  <c r="G133" i="17"/>
  <c r="G134" i="17"/>
  <c r="G135" i="17"/>
  <c r="G136" i="17"/>
  <c r="G137" i="17"/>
  <c r="G138" i="17"/>
  <c r="G139" i="17"/>
  <c r="G140" i="17"/>
  <c r="G141" i="17"/>
  <c r="G142" i="17"/>
  <c r="G143" i="17"/>
  <c r="G144" i="17"/>
  <c r="G145" i="17"/>
  <c r="G146" i="17"/>
  <c r="G147" i="17"/>
  <c r="G148" i="17"/>
  <c r="G149" i="17"/>
  <c r="G150" i="17"/>
  <c r="G151" i="17"/>
  <c r="G152" i="17"/>
  <c r="G153" i="17"/>
  <c r="G154" i="17"/>
  <c r="G155" i="17"/>
  <c r="G156" i="17"/>
  <c r="G157" i="17"/>
  <c r="G158" i="17"/>
  <c r="G159" i="17"/>
  <c r="G160" i="17"/>
  <c r="G161" i="17"/>
  <c r="G162" i="17"/>
  <c r="G163" i="17"/>
  <c r="H55" i="17"/>
  <c r="H56" i="17"/>
  <c r="H57" i="17"/>
  <c r="H58" i="17"/>
  <c r="H59" i="17"/>
  <c r="H60" i="17"/>
  <c r="H61" i="17"/>
  <c r="H62" i="17"/>
  <c r="H63" i="17"/>
  <c r="H64" i="17"/>
  <c r="H65" i="17"/>
  <c r="H66" i="17"/>
  <c r="H67" i="17"/>
  <c r="H68" i="17"/>
  <c r="H69" i="17"/>
  <c r="H70" i="17"/>
  <c r="H71" i="17"/>
  <c r="H72" i="17"/>
  <c r="H73" i="17"/>
  <c r="H74" i="17"/>
  <c r="H75" i="17"/>
  <c r="H76" i="17"/>
  <c r="H77" i="17"/>
  <c r="H78" i="17"/>
  <c r="H79" i="17"/>
  <c r="H80" i="17"/>
  <c r="H81" i="17"/>
  <c r="H82" i="17"/>
  <c r="H83" i="17"/>
  <c r="H84" i="17"/>
  <c r="H85" i="17"/>
  <c r="H86" i="17"/>
  <c r="H87" i="17"/>
  <c r="H88" i="17"/>
  <c r="H89" i="17"/>
  <c r="H90" i="17"/>
  <c r="H91" i="17"/>
  <c r="H92" i="17"/>
  <c r="H93" i="17"/>
  <c r="H94" i="17"/>
  <c r="H95" i="17"/>
  <c r="H96" i="17"/>
  <c r="H97" i="17"/>
  <c r="H98" i="17"/>
  <c r="H99" i="17"/>
  <c r="H100" i="17"/>
  <c r="H101" i="17"/>
  <c r="H102" i="17"/>
  <c r="H103" i="17"/>
  <c r="H104" i="17"/>
  <c r="H105" i="17"/>
  <c r="H106" i="17"/>
  <c r="H107" i="17"/>
  <c r="H108" i="17"/>
  <c r="H109" i="17"/>
  <c r="H110" i="17"/>
  <c r="H111" i="17"/>
  <c r="H112" i="17"/>
  <c r="H113" i="17"/>
  <c r="H114" i="17"/>
  <c r="H115" i="17"/>
  <c r="H116" i="17"/>
  <c r="H117" i="17"/>
  <c r="H118" i="17"/>
  <c r="H119" i="17"/>
  <c r="H120" i="17"/>
  <c r="H121" i="17"/>
  <c r="H122" i="17"/>
  <c r="H123" i="17"/>
  <c r="H124" i="17"/>
  <c r="H125" i="17"/>
  <c r="H126" i="17"/>
  <c r="H127" i="17"/>
  <c r="H128" i="17"/>
  <c r="H129" i="17"/>
  <c r="H130" i="17"/>
  <c r="H131" i="17"/>
  <c r="H132" i="17"/>
  <c r="H133" i="17"/>
  <c r="H134" i="17"/>
  <c r="H135" i="17"/>
  <c r="H136" i="17"/>
  <c r="H137" i="17"/>
  <c r="H138" i="17"/>
  <c r="H139" i="17"/>
  <c r="H140" i="17"/>
  <c r="H141" i="17"/>
  <c r="H142" i="17"/>
  <c r="H143" i="17"/>
  <c r="H144" i="17"/>
  <c r="H145" i="17"/>
  <c r="H146" i="17"/>
  <c r="H147" i="17"/>
  <c r="H148" i="17"/>
  <c r="H149" i="17"/>
  <c r="H150" i="17"/>
  <c r="H151" i="17"/>
  <c r="H152" i="17"/>
  <c r="H153" i="17"/>
  <c r="H154" i="17"/>
  <c r="H155" i="17"/>
  <c r="H156" i="17"/>
  <c r="H157" i="17"/>
  <c r="H158" i="17"/>
  <c r="H159" i="17"/>
  <c r="H160" i="17"/>
  <c r="H161" i="17"/>
  <c r="H162" i="17"/>
  <c r="H163" i="17"/>
  <c r="I55" i="17"/>
  <c r="I56" i="17"/>
  <c r="I57" i="17"/>
  <c r="I58" i="17"/>
  <c r="I59" i="17"/>
  <c r="I60" i="17"/>
  <c r="I61" i="17"/>
  <c r="I62" i="17"/>
  <c r="I63" i="17"/>
  <c r="I64" i="17"/>
  <c r="I65" i="17"/>
  <c r="I66" i="17"/>
  <c r="I67" i="17"/>
  <c r="I68" i="17"/>
  <c r="I69" i="17"/>
  <c r="I70" i="17"/>
  <c r="I71" i="17"/>
  <c r="I72" i="17"/>
  <c r="I73" i="17"/>
  <c r="I74" i="17"/>
  <c r="I75" i="17"/>
  <c r="I76" i="17"/>
  <c r="I77" i="17"/>
  <c r="I78" i="17"/>
  <c r="I79" i="17"/>
  <c r="I80" i="17"/>
  <c r="I81" i="17"/>
  <c r="I82" i="17"/>
  <c r="I83" i="17"/>
  <c r="I84" i="17"/>
  <c r="I85" i="17"/>
  <c r="I86" i="17"/>
  <c r="I87" i="17"/>
  <c r="I88" i="17"/>
  <c r="I89" i="17"/>
  <c r="I90" i="17"/>
  <c r="I91" i="17"/>
  <c r="I92" i="17"/>
  <c r="I93" i="17"/>
  <c r="I94" i="17"/>
  <c r="I95" i="17"/>
  <c r="I96" i="17"/>
  <c r="I97" i="17"/>
  <c r="I98" i="17"/>
  <c r="I99" i="17"/>
  <c r="I100" i="17"/>
  <c r="I101" i="17"/>
  <c r="I102" i="17"/>
  <c r="I103" i="17"/>
  <c r="I104" i="17"/>
  <c r="I105" i="17"/>
  <c r="I106" i="17"/>
  <c r="I107" i="17"/>
  <c r="I108" i="17"/>
  <c r="I109" i="17"/>
  <c r="I110" i="17"/>
  <c r="I111" i="17"/>
  <c r="I112" i="17"/>
  <c r="I113" i="17"/>
  <c r="I114" i="17"/>
  <c r="I115" i="17"/>
  <c r="I116" i="17"/>
  <c r="I117" i="17"/>
  <c r="I118" i="17"/>
  <c r="I119" i="17"/>
  <c r="I120" i="17"/>
  <c r="I121" i="17"/>
  <c r="I122" i="17"/>
  <c r="I123" i="17"/>
  <c r="I124" i="17"/>
  <c r="I125" i="17"/>
  <c r="I126" i="17"/>
  <c r="I127" i="17"/>
  <c r="I128" i="17"/>
  <c r="I129" i="17"/>
  <c r="I130" i="17"/>
  <c r="I131" i="17"/>
  <c r="I132" i="17"/>
  <c r="I133" i="17"/>
  <c r="I134" i="17"/>
  <c r="I135" i="17"/>
  <c r="I136" i="17"/>
  <c r="I137" i="17"/>
  <c r="I138" i="17"/>
  <c r="I139" i="17"/>
  <c r="I140" i="17"/>
  <c r="I141" i="17"/>
  <c r="I142" i="17"/>
  <c r="I143" i="17"/>
  <c r="I144" i="17"/>
  <c r="I145" i="17"/>
  <c r="I146" i="17"/>
  <c r="I147" i="17"/>
  <c r="I148" i="17"/>
  <c r="I149" i="17"/>
  <c r="I150" i="17"/>
  <c r="I151" i="17"/>
  <c r="I152" i="17"/>
  <c r="I153" i="17"/>
  <c r="I154" i="17"/>
  <c r="I155" i="17"/>
  <c r="I156" i="17"/>
  <c r="I157" i="17"/>
  <c r="I158" i="17"/>
  <c r="I159" i="17"/>
  <c r="I160" i="17"/>
  <c r="I161" i="17"/>
  <c r="I162" i="17"/>
  <c r="I163" i="17"/>
  <c r="J55" i="17"/>
  <c r="J56" i="17"/>
  <c r="J57" i="17"/>
  <c r="J58" i="17"/>
  <c r="J59" i="17"/>
  <c r="J60" i="17"/>
  <c r="J61" i="17"/>
  <c r="J62" i="17"/>
  <c r="J63" i="17"/>
  <c r="J64" i="17"/>
  <c r="J65" i="17"/>
  <c r="J66" i="17"/>
  <c r="J67" i="17"/>
  <c r="J68" i="17"/>
  <c r="J69" i="17"/>
  <c r="J70" i="17"/>
  <c r="J71" i="17"/>
  <c r="J72" i="17"/>
  <c r="J73" i="17"/>
  <c r="J74" i="17"/>
  <c r="J75" i="17"/>
  <c r="J76" i="17"/>
  <c r="J77" i="17"/>
  <c r="J78" i="17"/>
  <c r="J79" i="17"/>
  <c r="J80" i="17"/>
  <c r="J81" i="17"/>
  <c r="J82" i="17"/>
  <c r="J83" i="17"/>
  <c r="J84" i="17"/>
  <c r="J85" i="17"/>
  <c r="J86" i="17"/>
  <c r="J87" i="17"/>
  <c r="J88" i="17"/>
  <c r="J89" i="17"/>
  <c r="J90" i="17"/>
  <c r="J91" i="17"/>
  <c r="J92" i="17"/>
  <c r="J93" i="17"/>
  <c r="J94" i="17"/>
  <c r="J95" i="17"/>
  <c r="J96" i="17"/>
  <c r="J97" i="17"/>
  <c r="J98" i="17"/>
  <c r="J99" i="17"/>
  <c r="J100" i="17"/>
  <c r="J101" i="17"/>
  <c r="J102" i="17"/>
  <c r="J103" i="17"/>
  <c r="J104" i="17"/>
  <c r="J105" i="17"/>
  <c r="J106" i="17"/>
  <c r="J107" i="17"/>
  <c r="J108" i="17"/>
  <c r="J109" i="17"/>
  <c r="J110" i="17"/>
  <c r="J111" i="17"/>
  <c r="J112" i="17"/>
  <c r="J113" i="17"/>
  <c r="J114" i="17"/>
  <c r="J115" i="17"/>
  <c r="J116" i="17"/>
  <c r="J117" i="17"/>
  <c r="J118" i="17"/>
  <c r="J119" i="17"/>
  <c r="J120" i="17"/>
  <c r="J121" i="17"/>
  <c r="J122" i="17"/>
  <c r="J123" i="17"/>
  <c r="J124" i="17"/>
  <c r="J125" i="17"/>
  <c r="J126" i="17"/>
  <c r="J127" i="17"/>
  <c r="J128" i="17"/>
  <c r="J129" i="17"/>
  <c r="J130" i="17"/>
  <c r="J131" i="17"/>
  <c r="J132" i="17"/>
  <c r="J133" i="17"/>
  <c r="J134" i="17"/>
  <c r="J135" i="17"/>
  <c r="J136" i="17"/>
  <c r="J137" i="17"/>
  <c r="J138" i="17"/>
  <c r="J139" i="17"/>
  <c r="J140" i="17"/>
  <c r="J141" i="17"/>
  <c r="J142" i="17"/>
  <c r="J143" i="17"/>
  <c r="J144" i="17"/>
  <c r="J145" i="17"/>
  <c r="J146" i="17"/>
  <c r="J147" i="17"/>
  <c r="J148" i="17"/>
  <c r="J149" i="17"/>
  <c r="J150" i="17"/>
  <c r="J151" i="17"/>
  <c r="J152" i="17"/>
  <c r="J153" i="17"/>
  <c r="J154" i="17"/>
  <c r="J155" i="17"/>
  <c r="J156" i="17"/>
  <c r="J157" i="17"/>
  <c r="J158" i="17"/>
  <c r="J159" i="17"/>
  <c r="J160" i="17"/>
  <c r="J161" i="17"/>
  <c r="J162" i="17"/>
  <c r="J163" i="17"/>
  <c r="K55" i="17"/>
  <c r="K56" i="17"/>
  <c r="K57" i="17"/>
  <c r="K58" i="17"/>
  <c r="K59" i="17"/>
  <c r="K60" i="17"/>
  <c r="K61" i="17"/>
  <c r="K62" i="17"/>
  <c r="K63" i="17"/>
  <c r="K64" i="17"/>
  <c r="K65" i="17"/>
  <c r="K66" i="17"/>
  <c r="K67" i="17"/>
  <c r="K68" i="17"/>
  <c r="K69" i="17"/>
  <c r="K70" i="17"/>
  <c r="K71" i="17"/>
  <c r="K72" i="17"/>
  <c r="K73" i="17"/>
  <c r="K74" i="17"/>
  <c r="K75" i="17"/>
  <c r="K76" i="17"/>
  <c r="K77" i="17"/>
  <c r="K78" i="17"/>
  <c r="K79" i="17"/>
  <c r="K80" i="17"/>
  <c r="K81" i="17"/>
  <c r="K82" i="17"/>
  <c r="K83" i="17"/>
  <c r="K84" i="17"/>
  <c r="K85" i="17"/>
  <c r="K86" i="17"/>
  <c r="K87" i="17"/>
  <c r="K88" i="17"/>
  <c r="K89" i="17"/>
  <c r="K90" i="17"/>
  <c r="K91" i="17"/>
  <c r="K92" i="17"/>
  <c r="K93" i="17"/>
  <c r="K94" i="17"/>
  <c r="K95" i="17"/>
  <c r="K96" i="17"/>
  <c r="K97" i="17"/>
  <c r="K98" i="17"/>
  <c r="K99" i="17"/>
  <c r="K100" i="17"/>
  <c r="K101" i="17"/>
  <c r="K102" i="17"/>
  <c r="K103" i="17"/>
  <c r="K104" i="17"/>
  <c r="K105" i="17"/>
  <c r="K106" i="17"/>
  <c r="K107" i="17"/>
  <c r="K108" i="17"/>
  <c r="K109" i="17"/>
  <c r="K110" i="17"/>
  <c r="K111" i="17"/>
  <c r="K112" i="17"/>
  <c r="K113" i="17"/>
  <c r="K114" i="17"/>
  <c r="K115" i="17"/>
  <c r="K116" i="17"/>
  <c r="K117" i="17"/>
  <c r="K118" i="17"/>
  <c r="K119" i="17"/>
  <c r="K120" i="17"/>
  <c r="K121" i="17"/>
  <c r="K122" i="17"/>
  <c r="K123" i="17"/>
  <c r="K124" i="17"/>
  <c r="K125" i="17"/>
  <c r="K126" i="17"/>
  <c r="K127" i="17"/>
  <c r="K128" i="17"/>
  <c r="K129" i="17"/>
  <c r="K130" i="17"/>
  <c r="K131" i="17"/>
  <c r="K132" i="17"/>
  <c r="K133" i="17"/>
  <c r="K134" i="17"/>
  <c r="K135" i="17"/>
  <c r="K136" i="17"/>
  <c r="K137" i="17"/>
  <c r="K138" i="17"/>
  <c r="K139" i="17"/>
  <c r="K140" i="17"/>
  <c r="K141" i="17"/>
  <c r="K142" i="17"/>
  <c r="K143" i="17"/>
  <c r="K144" i="17"/>
  <c r="K145" i="17"/>
  <c r="K146" i="17"/>
  <c r="K147" i="17"/>
  <c r="K148" i="17"/>
  <c r="K149" i="17"/>
  <c r="K150" i="17"/>
  <c r="K151" i="17"/>
  <c r="K152" i="17"/>
  <c r="K153" i="17"/>
  <c r="K154" i="17"/>
  <c r="K155" i="17"/>
  <c r="K156" i="17"/>
  <c r="K157" i="17"/>
  <c r="K158" i="17"/>
  <c r="K159" i="17"/>
  <c r="K160" i="17"/>
  <c r="K161" i="17"/>
  <c r="K162" i="17"/>
  <c r="K163" i="17"/>
  <c r="L55" i="17"/>
  <c r="L56" i="17"/>
  <c r="L57" i="17"/>
  <c r="L58" i="17"/>
  <c r="L59" i="17"/>
  <c r="L60" i="17"/>
  <c r="L61" i="17"/>
  <c r="L62" i="17"/>
  <c r="L63" i="17"/>
  <c r="L64" i="17"/>
  <c r="L65" i="17"/>
  <c r="L66" i="17"/>
  <c r="L67" i="17"/>
  <c r="L68" i="17"/>
  <c r="L69" i="17"/>
  <c r="L70" i="17"/>
  <c r="L71" i="17"/>
  <c r="L72" i="17"/>
  <c r="L73" i="17"/>
  <c r="L74" i="17"/>
  <c r="L75" i="17"/>
  <c r="L76" i="17"/>
  <c r="L77" i="17"/>
  <c r="L78" i="17"/>
  <c r="L79" i="17"/>
  <c r="L80" i="17"/>
  <c r="L81" i="17"/>
  <c r="L82" i="17"/>
  <c r="L83" i="17"/>
  <c r="L84" i="17"/>
  <c r="L85" i="17"/>
  <c r="L86" i="17"/>
  <c r="L87" i="17"/>
  <c r="L88" i="17"/>
  <c r="L89" i="17"/>
  <c r="L90" i="17"/>
  <c r="L91" i="17"/>
  <c r="L92" i="17"/>
  <c r="L93" i="17"/>
  <c r="L94" i="17"/>
  <c r="L95" i="17"/>
  <c r="L96" i="17"/>
  <c r="L97" i="17"/>
  <c r="L98" i="17"/>
  <c r="L99" i="17"/>
  <c r="L100" i="17"/>
  <c r="L101" i="17"/>
  <c r="L102" i="17"/>
  <c r="L103" i="17"/>
  <c r="L104" i="17"/>
  <c r="L105" i="17"/>
  <c r="L106" i="17"/>
  <c r="L107" i="17"/>
  <c r="L108" i="17"/>
  <c r="L109" i="17"/>
  <c r="L110" i="17"/>
  <c r="L111" i="17"/>
  <c r="L112" i="17"/>
  <c r="L113" i="17"/>
  <c r="L114" i="17"/>
  <c r="L115" i="17"/>
  <c r="L116" i="17"/>
  <c r="L117" i="17"/>
  <c r="L118" i="17"/>
  <c r="L119" i="17"/>
  <c r="L120" i="17"/>
  <c r="L121" i="17"/>
  <c r="L122" i="17"/>
  <c r="L123" i="17"/>
  <c r="L124" i="17"/>
  <c r="L125" i="17"/>
  <c r="L126" i="17"/>
  <c r="L127" i="17"/>
  <c r="L128" i="17"/>
  <c r="L129" i="17"/>
  <c r="L130" i="17"/>
  <c r="L131" i="17"/>
  <c r="L132" i="17"/>
  <c r="L133" i="17"/>
  <c r="L134" i="17"/>
  <c r="L135" i="17"/>
  <c r="L136" i="17"/>
  <c r="L137" i="17"/>
  <c r="L138" i="17"/>
  <c r="L139" i="17"/>
  <c r="L140" i="17"/>
  <c r="L141" i="17"/>
  <c r="L142" i="17"/>
  <c r="L143" i="17"/>
  <c r="L144" i="17"/>
  <c r="L145" i="17"/>
  <c r="L146" i="17"/>
  <c r="L147" i="17"/>
  <c r="L148" i="17"/>
  <c r="L149" i="17"/>
  <c r="L150" i="17"/>
  <c r="L151" i="17"/>
  <c r="L152" i="17"/>
  <c r="L153" i="17"/>
  <c r="L154" i="17"/>
  <c r="L155" i="17"/>
  <c r="L156" i="17"/>
  <c r="L157" i="17"/>
  <c r="L158" i="17"/>
  <c r="L159" i="17"/>
  <c r="L160" i="17"/>
  <c r="L161" i="17"/>
  <c r="L162" i="17"/>
  <c r="L163" i="17"/>
  <c r="M55" i="17"/>
  <c r="M56" i="17"/>
  <c r="M57" i="17"/>
  <c r="M58" i="17"/>
  <c r="M59" i="17"/>
  <c r="M60" i="17"/>
  <c r="M61" i="17"/>
  <c r="M62" i="17"/>
  <c r="M63" i="17"/>
  <c r="M64" i="17"/>
  <c r="M65" i="17"/>
  <c r="M66" i="17"/>
  <c r="M67" i="17"/>
  <c r="M68" i="17"/>
  <c r="M69" i="17"/>
  <c r="M70" i="17"/>
  <c r="M71" i="17"/>
  <c r="M72" i="17"/>
  <c r="M73" i="17"/>
  <c r="M74" i="17"/>
  <c r="M75" i="17"/>
  <c r="M76" i="17"/>
  <c r="M77" i="17"/>
  <c r="M78" i="17"/>
  <c r="M79" i="17"/>
  <c r="M80" i="17"/>
  <c r="M81" i="17"/>
  <c r="M82" i="17"/>
  <c r="M83" i="17"/>
  <c r="M84" i="17"/>
  <c r="M85" i="17"/>
  <c r="M86" i="17"/>
  <c r="M87" i="17"/>
  <c r="M88" i="17"/>
  <c r="M89" i="17"/>
  <c r="M90" i="17"/>
  <c r="M91" i="17"/>
  <c r="M92" i="17"/>
  <c r="M93" i="17"/>
  <c r="M94" i="17"/>
  <c r="M95" i="17"/>
  <c r="M96" i="17"/>
  <c r="M97" i="17"/>
  <c r="M98" i="17"/>
  <c r="M99" i="17"/>
  <c r="M100" i="17"/>
  <c r="M101" i="17"/>
  <c r="M102" i="17"/>
  <c r="M103" i="17"/>
  <c r="M104" i="17"/>
  <c r="M105" i="17"/>
  <c r="M106" i="17"/>
  <c r="M107" i="17"/>
  <c r="M108" i="17"/>
  <c r="M109" i="17"/>
  <c r="M110" i="17"/>
  <c r="M111" i="17"/>
  <c r="M112" i="17"/>
  <c r="M113" i="17"/>
  <c r="M114" i="17"/>
  <c r="M115" i="17"/>
  <c r="M116" i="17"/>
  <c r="M117" i="17"/>
  <c r="M118" i="17"/>
  <c r="M119" i="17"/>
  <c r="M120" i="17"/>
  <c r="M121" i="17"/>
  <c r="M122" i="17"/>
  <c r="M123" i="17"/>
  <c r="M124" i="17"/>
  <c r="M125" i="17"/>
  <c r="M126" i="17"/>
  <c r="M127" i="17"/>
  <c r="M128" i="17"/>
  <c r="M129" i="17"/>
  <c r="M130" i="17"/>
  <c r="M131" i="17"/>
  <c r="M132" i="17"/>
  <c r="M133" i="17"/>
  <c r="M134" i="17"/>
  <c r="M135" i="17"/>
  <c r="M136" i="17"/>
  <c r="M137" i="17"/>
  <c r="M138" i="17"/>
  <c r="M139" i="17"/>
  <c r="M140" i="17"/>
  <c r="M141" i="17"/>
  <c r="M142" i="17"/>
  <c r="M143" i="17"/>
  <c r="M144" i="17"/>
  <c r="M145" i="17"/>
  <c r="M146" i="17"/>
  <c r="M147" i="17"/>
  <c r="M148" i="17"/>
  <c r="M149" i="17"/>
  <c r="M150" i="17"/>
  <c r="M151" i="17"/>
  <c r="M152" i="17"/>
  <c r="M153" i="17"/>
  <c r="M154" i="17"/>
  <c r="M155" i="17"/>
  <c r="M156" i="17"/>
  <c r="M157" i="17"/>
  <c r="M158" i="17"/>
  <c r="M159" i="17"/>
  <c r="M160" i="17"/>
  <c r="M161" i="17"/>
  <c r="M162" i="17"/>
  <c r="M163" i="17"/>
  <c r="N55" i="17"/>
  <c r="N56" i="17"/>
  <c r="N57" i="17"/>
  <c r="N58" i="17"/>
  <c r="N59" i="17"/>
  <c r="N60" i="17"/>
  <c r="N61" i="17"/>
  <c r="N62" i="17"/>
  <c r="N63" i="17"/>
  <c r="N64" i="17"/>
  <c r="N65" i="17"/>
  <c r="N66" i="17"/>
  <c r="N67" i="17"/>
  <c r="N68" i="17"/>
  <c r="N69" i="17"/>
  <c r="N70" i="17"/>
  <c r="N71" i="17"/>
  <c r="N72" i="17"/>
  <c r="N73" i="17"/>
  <c r="N74" i="17"/>
  <c r="N75" i="17"/>
  <c r="N76" i="17"/>
  <c r="N77" i="17"/>
  <c r="N78" i="17"/>
  <c r="N79" i="17"/>
  <c r="N80" i="17"/>
  <c r="N81" i="17"/>
  <c r="N82" i="17"/>
  <c r="N83" i="17"/>
  <c r="N84" i="17"/>
  <c r="N85" i="17"/>
  <c r="N86" i="17"/>
  <c r="N87" i="17"/>
  <c r="N88" i="17"/>
  <c r="N89" i="17"/>
  <c r="N90" i="17"/>
  <c r="N91" i="17"/>
  <c r="N92" i="17"/>
  <c r="N93" i="17"/>
  <c r="N94" i="17"/>
  <c r="N95" i="17"/>
  <c r="N96" i="17"/>
  <c r="N97" i="17"/>
  <c r="N98" i="17"/>
  <c r="N99" i="17"/>
  <c r="N100" i="17"/>
  <c r="N101" i="17"/>
  <c r="N102" i="17"/>
  <c r="N103" i="17"/>
  <c r="N104" i="17"/>
  <c r="N105" i="17"/>
  <c r="N106" i="17"/>
  <c r="N107" i="17"/>
  <c r="N108" i="17"/>
  <c r="N109" i="17"/>
  <c r="N110" i="17"/>
  <c r="N111" i="17"/>
  <c r="N112" i="17"/>
  <c r="N113" i="17"/>
  <c r="N114" i="17"/>
  <c r="N115" i="17"/>
  <c r="N116" i="17"/>
  <c r="N117" i="17"/>
  <c r="N118" i="17"/>
  <c r="N119" i="17"/>
  <c r="N120" i="17"/>
  <c r="N121" i="17"/>
  <c r="N122" i="17"/>
  <c r="N123" i="17"/>
  <c r="N124" i="17"/>
  <c r="N125" i="17"/>
  <c r="N126" i="17"/>
  <c r="N127" i="17"/>
  <c r="N128" i="17"/>
  <c r="N129" i="17"/>
  <c r="N130" i="17"/>
  <c r="N131" i="17"/>
  <c r="N132" i="17"/>
  <c r="N133" i="17"/>
  <c r="N134" i="17"/>
  <c r="N135" i="17"/>
  <c r="N136" i="17"/>
  <c r="N137" i="17"/>
  <c r="N138" i="17"/>
  <c r="N139" i="17"/>
  <c r="N140" i="17"/>
  <c r="N141" i="17"/>
  <c r="N142" i="17"/>
  <c r="N143" i="17"/>
  <c r="N144" i="17"/>
  <c r="N145" i="17"/>
  <c r="N146" i="17"/>
  <c r="N147" i="17"/>
  <c r="N148" i="17"/>
  <c r="N149" i="17"/>
  <c r="N150" i="17"/>
  <c r="N151" i="17"/>
  <c r="N152" i="17"/>
  <c r="N153" i="17"/>
  <c r="N154" i="17"/>
  <c r="N155" i="17"/>
  <c r="N156" i="17"/>
  <c r="N157" i="17"/>
  <c r="N158" i="17"/>
  <c r="N159" i="17"/>
  <c r="N160" i="17"/>
  <c r="N161" i="17"/>
  <c r="N162" i="17"/>
  <c r="N163" i="17"/>
  <c r="O55" i="17"/>
  <c r="O56" i="17"/>
  <c r="O57" i="17"/>
  <c r="O58" i="17"/>
  <c r="O59" i="17"/>
  <c r="O60" i="17"/>
  <c r="O61" i="17"/>
  <c r="O62" i="17"/>
  <c r="O63" i="17"/>
  <c r="O64" i="17"/>
  <c r="O65" i="17"/>
  <c r="O66" i="17"/>
  <c r="O67" i="17"/>
  <c r="O68" i="17"/>
  <c r="O69" i="17"/>
  <c r="O70" i="17"/>
  <c r="O71" i="17"/>
  <c r="O72" i="17"/>
  <c r="O73" i="17"/>
  <c r="O74" i="17"/>
  <c r="O75" i="17"/>
  <c r="O76" i="17"/>
  <c r="O77" i="17"/>
  <c r="O78" i="17"/>
  <c r="O79" i="17"/>
  <c r="O80" i="17"/>
  <c r="O81" i="17"/>
  <c r="O82" i="17"/>
  <c r="O83" i="17"/>
  <c r="O84" i="17"/>
  <c r="O85" i="17"/>
  <c r="O86" i="17"/>
  <c r="O87" i="17"/>
  <c r="O88" i="17"/>
  <c r="O89" i="17"/>
  <c r="O90" i="17"/>
  <c r="O91" i="17"/>
  <c r="O92" i="17"/>
  <c r="O93" i="17"/>
  <c r="O94" i="17"/>
  <c r="O95" i="17"/>
  <c r="O96" i="17"/>
  <c r="O97" i="17"/>
  <c r="O98" i="17"/>
  <c r="O99" i="17"/>
  <c r="O100" i="17"/>
  <c r="O101" i="17"/>
  <c r="O102" i="17"/>
  <c r="O103" i="17"/>
  <c r="O104" i="17"/>
  <c r="O105" i="17"/>
  <c r="O106" i="17"/>
  <c r="O107" i="17"/>
  <c r="O108" i="17"/>
  <c r="O109" i="17"/>
  <c r="O110" i="17"/>
  <c r="O111" i="17"/>
  <c r="O112" i="17"/>
  <c r="O113" i="17"/>
  <c r="O114" i="17"/>
  <c r="O115" i="17"/>
  <c r="O116" i="17"/>
  <c r="O117" i="17"/>
  <c r="O118" i="17"/>
  <c r="O119" i="17"/>
  <c r="O120" i="17"/>
  <c r="O121" i="17"/>
  <c r="O122" i="17"/>
  <c r="O123" i="17"/>
  <c r="O124" i="17"/>
  <c r="O125" i="17"/>
  <c r="O126" i="17"/>
  <c r="O127" i="17"/>
  <c r="O128" i="17"/>
  <c r="O129" i="17"/>
  <c r="O130" i="17"/>
  <c r="O131" i="17"/>
  <c r="O132" i="17"/>
  <c r="O133" i="17"/>
  <c r="O134" i="17"/>
  <c r="O135" i="17"/>
  <c r="O136" i="17"/>
  <c r="O137" i="17"/>
  <c r="O138" i="17"/>
  <c r="O139" i="17"/>
  <c r="O140" i="17"/>
  <c r="O141" i="17"/>
  <c r="O142" i="17"/>
  <c r="O143" i="17"/>
  <c r="O144" i="17"/>
  <c r="O145" i="17"/>
  <c r="O146" i="17"/>
  <c r="O147" i="17"/>
  <c r="O148" i="17"/>
  <c r="O149" i="17"/>
  <c r="O150" i="17"/>
  <c r="O151" i="17"/>
  <c r="O152" i="17"/>
  <c r="O153" i="17"/>
  <c r="O154" i="17"/>
  <c r="O155" i="17"/>
  <c r="O156" i="17"/>
  <c r="O157" i="17"/>
  <c r="O158" i="17"/>
  <c r="O159" i="17"/>
  <c r="O160" i="17"/>
  <c r="O161" i="17"/>
  <c r="O162" i="17"/>
  <c r="O163" i="17"/>
  <c r="P55" i="17"/>
  <c r="P56" i="17"/>
  <c r="P57" i="17"/>
  <c r="P58" i="17"/>
  <c r="P59" i="17"/>
  <c r="P60" i="17"/>
  <c r="P61" i="17"/>
  <c r="P62" i="17"/>
  <c r="P63" i="17"/>
  <c r="P64" i="17"/>
  <c r="P65" i="17"/>
  <c r="P66" i="17"/>
  <c r="P67" i="17"/>
  <c r="P68" i="17"/>
  <c r="P69" i="17"/>
  <c r="P70" i="17"/>
  <c r="P71" i="17"/>
  <c r="P72" i="17"/>
  <c r="P73" i="17"/>
  <c r="P74" i="17"/>
  <c r="P75" i="17"/>
  <c r="P76" i="17"/>
  <c r="P77" i="17"/>
  <c r="P78" i="17"/>
  <c r="P79" i="17"/>
  <c r="P80" i="17"/>
  <c r="P81" i="17"/>
  <c r="P82" i="17"/>
  <c r="P83" i="17"/>
  <c r="P84" i="17"/>
  <c r="P85" i="17"/>
  <c r="P86" i="17"/>
  <c r="P87" i="17"/>
  <c r="P88" i="17"/>
  <c r="P89" i="17"/>
  <c r="P90" i="17"/>
  <c r="P91" i="17"/>
  <c r="P92" i="17"/>
  <c r="P93" i="17"/>
  <c r="P94" i="17"/>
  <c r="P95" i="17"/>
  <c r="P96" i="17"/>
  <c r="P97" i="17"/>
  <c r="P98" i="17"/>
  <c r="P99" i="17"/>
  <c r="P100" i="17"/>
  <c r="P101" i="17"/>
  <c r="P102" i="17"/>
  <c r="P103" i="17"/>
  <c r="P104" i="17"/>
  <c r="P105" i="17"/>
  <c r="P106" i="17"/>
  <c r="P107" i="17"/>
  <c r="P108" i="17"/>
  <c r="P109" i="17"/>
  <c r="P110" i="17"/>
  <c r="P111" i="17"/>
  <c r="P112" i="17"/>
  <c r="P113" i="17"/>
  <c r="P114" i="17"/>
  <c r="P115" i="17"/>
  <c r="P116" i="17"/>
  <c r="P117" i="17"/>
  <c r="P118" i="17"/>
  <c r="P119" i="17"/>
  <c r="P120" i="17"/>
  <c r="P121" i="17"/>
  <c r="P122" i="17"/>
  <c r="P123" i="17"/>
  <c r="P124" i="17"/>
  <c r="P125" i="17"/>
  <c r="P126" i="17"/>
  <c r="P127" i="17"/>
  <c r="P128" i="17"/>
  <c r="P129" i="17"/>
  <c r="P130" i="17"/>
  <c r="P131" i="17"/>
  <c r="P132" i="17"/>
  <c r="P133" i="17"/>
  <c r="P134" i="17"/>
  <c r="P135" i="17"/>
  <c r="P136" i="17"/>
  <c r="P137" i="17"/>
  <c r="P138" i="17"/>
  <c r="P139" i="17"/>
  <c r="P140" i="17"/>
  <c r="P141" i="17"/>
  <c r="P142" i="17"/>
  <c r="P143" i="17"/>
  <c r="P144" i="17"/>
  <c r="P145" i="17"/>
  <c r="P146" i="17"/>
  <c r="P147" i="17"/>
  <c r="P148" i="17"/>
  <c r="P149" i="17"/>
  <c r="P150" i="17"/>
  <c r="P151" i="17"/>
  <c r="P152" i="17"/>
  <c r="P153" i="17"/>
  <c r="P154" i="17"/>
  <c r="P155" i="17"/>
  <c r="P156" i="17"/>
  <c r="P157" i="17"/>
  <c r="P158" i="17"/>
  <c r="P159" i="17"/>
  <c r="P160" i="17"/>
  <c r="P161" i="17"/>
  <c r="P162" i="17"/>
  <c r="P163" i="17"/>
  <c r="Q55" i="17"/>
  <c r="Q56" i="17"/>
  <c r="Q57" i="17"/>
  <c r="Q58" i="17"/>
  <c r="Q59" i="17"/>
  <c r="Q60" i="17"/>
  <c r="Q61" i="17"/>
  <c r="Q62" i="17"/>
  <c r="Q63" i="17"/>
  <c r="Q64" i="17"/>
  <c r="Q65" i="17"/>
  <c r="Q66" i="17"/>
  <c r="Q67" i="17"/>
  <c r="Q68" i="17"/>
  <c r="Q69" i="17"/>
  <c r="Q70" i="17"/>
  <c r="Q71" i="17"/>
  <c r="Q72" i="17"/>
  <c r="Q73" i="17"/>
  <c r="Q74" i="17"/>
  <c r="Q75" i="17"/>
  <c r="Q76" i="17"/>
  <c r="Q77" i="17"/>
  <c r="Q78" i="17"/>
  <c r="Q79" i="17"/>
  <c r="Q80" i="17"/>
  <c r="Q81" i="17"/>
  <c r="Q82" i="17"/>
  <c r="Q83" i="17"/>
  <c r="Q84" i="17"/>
  <c r="Q85" i="17"/>
  <c r="Q86" i="17"/>
  <c r="Q87" i="17"/>
  <c r="Q88" i="17"/>
  <c r="Q89" i="17"/>
  <c r="Q90" i="17"/>
  <c r="Q91" i="17"/>
  <c r="Q92" i="17"/>
  <c r="Q93" i="17"/>
  <c r="Q94" i="17"/>
  <c r="Q95" i="17"/>
  <c r="Q96" i="17"/>
  <c r="Q97" i="17"/>
  <c r="Q98" i="17"/>
  <c r="Q99" i="17"/>
  <c r="Q100" i="17"/>
  <c r="Q101" i="17"/>
  <c r="Q102" i="17"/>
  <c r="Q103" i="17"/>
  <c r="Q104" i="17"/>
  <c r="Q105" i="17"/>
  <c r="Q106" i="17"/>
  <c r="Q107" i="17"/>
  <c r="Q108" i="17"/>
  <c r="Q109" i="17"/>
  <c r="Q110" i="17"/>
  <c r="Q111" i="17"/>
  <c r="Q112" i="17"/>
  <c r="Q113" i="17"/>
  <c r="Q114" i="17"/>
  <c r="Q115" i="17"/>
  <c r="Q116" i="17"/>
  <c r="Q117" i="17"/>
  <c r="Q118" i="17"/>
  <c r="Q119" i="17"/>
  <c r="Q120" i="17"/>
  <c r="Q121" i="17"/>
  <c r="Q122" i="17"/>
  <c r="Q123" i="17"/>
  <c r="Q124" i="17"/>
  <c r="Q125" i="17"/>
  <c r="Q126" i="17"/>
  <c r="Q127" i="17"/>
  <c r="Q128" i="17"/>
  <c r="Q129" i="17"/>
  <c r="Q130" i="17"/>
  <c r="Q131" i="17"/>
  <c r="Q132" i="17"/>
  <c r="Q133" i="17"/>
  <c r="Q134" i="17"/>
  <c r="Q135" i="17"/>
  <c r="Q136" i="17"/>
  <c r="Q137" i="17"/>
  <c r="Q138" i="17"/>
  <c r="Q139" i="17"/>
  <c r="Q140" i="17"/>
  <c r="Q141" i="17"/>
  <c r="Q142" i="17"/>
  <c r="Q143" i="17"/>
  <c r="Q144" i="17"/>
  <c r="Q145" i="17"/>
  <c r="Q146" i="17"/>
  <c r="Q147" i="17"/>
  <c r="Q148" i="17"/>
  <c r="Q149" i="17"/>
  <c r="Q150" i="17"/>
  <c r="Q151" i="17"/>
  <c r="Q152" i="17"/>
  <c r="Q153" i="17"/>
  <c r="Q154" i="17"/>
  <c r="Q155" i="17"/>
  <c r="Q156" i="17"/>
  <c r="Q157" i="17"/>
  <c r="Q158" i="17"/>
  <c r="Q159" i="17"/>
  <c r="Q160" i="17"/>
  <c r="Q161" i="17"/>
  <c r="Q162" i="17"/>
  <c r="Q163" i="17"/>
  <c r="R55" i="17"/>
  <c r="R56" i="17"/>
  <c r="R57" i="17"/>
  <c r="R58" i="17"/>
  <c r="R59" i="17"/>
  <c r="R60" i="17"/>
  <c r="R61" i="17"/>
  <c r="R62" i="17"/>
  <c r="R63" i="17"/>
  <c r="R64" i="17"/>
  <c r="R65" i="17"/>
  <c r="R66" i="17"/>
  <c r="R67" i="17"/>
  <c r="R68" i="17"/>
  <c r="R69" i="17"/>
  <c r="R70" i="17"/>
  <c r="R71" i="17"/>
  <c r="R72" i="17"/>
  <c r="R73" i="17"/>
  <c r="R74" i="17"/>
  <c r="R75" i="17"/>
  <c r="R76" i="17"/>
  <c r="R77" i="17"/>
  <c r="R78" i="17"/>
  <c r="R79" i="17"/>
  <c r="R80" i="17"/>
  <c r="R81" i="17"/>
  <c r="R82" i="17"/>
  <c r="R83" i="17"/>
  <c r="R84" i="17"/>
  <c r="R85" i="17"/>
  <c r="R86" i="17"/>
  <c r="R87" i="17"/>
  <c r="R88" i="17"/>
  <c r="R89" i="17"/>
  <c r="R90" i="17"/>
  <c r="R91" i="17"/>
  <c r="R92" i="17"/>
  <c r="R93" i="17"/>
  <c r="R94" i="17"/>
  <c r="R95" i="17"/>
  <c r="R96" i="17"/>
  <c r="R97" i="17"/>
  <c r="R98" i="17"/>
  <c r="R99" i="17"/>
  <c r="R100" i="17"/>
  <c r="R101" i="17"/>
  <c r="R102" i="17"/>
  <c r="R103" i="17"/>
  <c r="R104" i="17"/>
  <c r="R105" i="17"/>
  <c r="R106" i="17"/>
  <c r="R107" i="17"/>
  <c r="R108" i="17"/>
  <c r="R109" i="17"/>
  <c r="R110" i="17"/>
  <c r="R111" i="17"/>
  <c r="R112" i="17"/>
  <c r="R113" i="17"/>
  <c r="R114" i="17"/>
  <c r="R115" i="17"/>
  <c r="R116" i="17"/>
  <c r="R117" i="17"/>
  <c r="R118" i="17"/>
  <c r="R119" i="17"/>
  <c r="R120" i="17"/>
  <c r="R121" i="17"/>
  <c r="R122" i="17"/>
  <c r="R123" i="17"/>
  <c r="R124" i="17"/>
  <c r="R125" i="17"/>
  <c r="R126" i="17"/>
  <c r="R127" i="17"/>
  <c r="R128" i="17"/>
  <c r="R129" i="17"/>
  <c r="R130" i="17"/>
  <c r="R131" i="17"/>
  <c r="R132" i="17"/>
  <c r="R133" i="17"/>
  <c r="R134" i="17"/>
  <c r="R135" i="17"/>
  <c r="R136" i="17"/>
  <c r="R137" i="17"/>
  <c r="R138" i="17"/>
  <c r="R139" i="17"/>
  <c r="R140" i="17"/>
  <c r="R141" i="17"/>
  <c r="R142" i="17"/>
  <c r="R143" i="17"/>
  <c r="R144" i="17"/>
  <c r="R145" i="17"/>
  <c r="R146" i="17"/>
  <c r="R147" i="17"/>
  <c r="R148" i="17"/>
  <c r="R149" i="17"/>
  <c r="R150" i="17"/>
  <c r="R151" i="17"/>
  <c r="R152" i="17"/>
  <c r="R153" i="17"/>
  <c r="R154" i="17"/>
  <c r="R155" i="17"/>
  <c r="R156" i="17"/>
  <c r="R157" i="17"/>
  <c r="R158" i="17"/>
  <c r="R159" i="17"/>
  <c r="R160" i="17"/>
  <c r="R161" i="17"/>
  <c r="R162" i="17"/>
  <c r="R163" i="17"/>
  <c r="S55" i="17"/>
  <c r="S56" i="17"/>
  <c r="S57" i="17"/>
  <c r="S58" i="17"/>
  <c r="S59" i="17"/>
  <c r="S60" i="17"/>
  <c r="S61" i="17"/>
  <c r="S62" i="17"/>
  <c r="S63" i="17"/>
  <c r="S64" i="17"/>
  <c r="S65" i="17"/>
  <c r="S66" i="17"/>
  <c r="S67" i="17"/>
  <c r="S68" i="17"/>
  <c r="S69" i="17"/>
  <c r="S70" i="17"/>
  <c r="S71" i="17"/>
  <c r="S72" i="17"/>
  <c r="S73" i="17"/>
  <c r="S74" i="17"/>
  <c r="S75" i="17"/>
  <c r="S76" i="17"/>
  <c r="S77" i="17"/>
  <c r="S78" i="17"/>
  <c r="S79" i="17"/>
  <c r="S80" i="17"/>
  <c r="S81" i="17"/>
  <c r="S82" i="17"/>
  <c r="S83" i="17"/>
  <c r="S84" i="17"/>
  <c r="S85" i="17"/>
  <c r="S86" i="17"/>
  <c r="S87" i="17"/>
  <c r="S88" i="17"/>
  <c r="S89" i="17"/>
  <c r="S90" i="17"/>
  <c r="S91" i="17"/>
  <c r="S92" i="17"/>
  <c r="S93" i="17"/>
  <c r="S94" i="17"/>
  <c r="S95" i="17"/>
  <c r="S96" i="17"/>
  <c r="S97" i="17"/>
  <c r="S98" i="17"/>
  <c r="S99" i="17"/>
  <c r="S100" i="17"/>
  <c r="S101" i="17"/>
  <c r="S102" i="17"/>
  <c r="S103" i="17"/>
  <c r="S104" i="17"/>
  <c r="S105" i="17"/>
  <c r="S106" i="17"/>
  <c r="S107" i="17"/>
  <c r="S108" i="17"/>
  <c r="S109" i="17"/>
  <c r="S110" i="17"/>
  <c r="S111" i="17"/>
  <c r="S112" i="17"/>
  <c r="S113" i="17"/>
  <c r="S114" i="17"/>
  <c r="S115" i="17"/>
  <c r="S116" i="17"/>
  <c r="S117" i="17"/>
  <c r="S118" i="17"/>
  <c r="S119" i="17"/>
  <c r="S120" i="17"/>
  <c r="S121" i="17"/>
  <c r="S122" i="17"/>
  <c r="S123" i="17"/>
  <c r="S124" i="17"/>
  <c r="S125" i="17"/>
  <c r="S126" i="17"/>
  <c r="S127" i="17"/>
  <c r="S128" i="17"/>
  <c r="S129" i="17"/>
  <c r="S130" i="17"/>
  <c r="S131" i="17"/>
  <c r="S132" i="17"/>
  <c r="S133" i="17"/>
  <c r="S134" i="17"/>
  <c r="S135" i="17"/>
  <c r="S136" i="17"/>
  <c r="S137" i="17"/>
  <c r="S138" i="17"/>
  <c r="S139" i="17"/>
  <c r="S140" i="17"/>
  <c r="S141" i="17"/>
  <c r="S142" i="17"/>
  <c r="S143" i="17"/>
  <c r="S144" i="17"/>
  <c r="S145" i="17"/>
  <c r="S146" i="17"/>
  <c r="S147" i="17"/>
  <c r="S148" i="17"/>
  <c r="S149" i="17"/>
  <c r="S150" i="17"/>
  <c r="S151" i="17"/>
  <c r="S152" i="17"/>
  <c r="S153" i="17"/>
  <c r="S154" i="17"/>
  <c r="S155" i="17"/>
  <c r="S156" i="17"/>
  <c r="S157" i="17"/>
  <c r="S158" i="17"/>
  <c r="S159" i="17"/>
  <c r="S160" i="17"/>
  <c r="S161" i="17"/>
  <c r="S162" i="17"/>
  <c r="S163" i="17"/>
  <c r="T55" i="17"/>
  <c r="T56" i="17"/>
  <c r="T57" i="17"/>
  <c r="T58" i="17"/>
  <c r="T59" i="17"/>
  <c r="T60" i="17"/>
  <c r="T61" i="17"/>
  <c r="T62" i="17"/>
  <c r="T63" i="17"/>
  <c r="T64" i="17"/>
  <c r="T65" i="17"/>
  <c r="T66" i="17"/>
  <c r="T67" i="17"/>
  <c r="T68" i="17"/>
  <c r="T69" i="17"/>
  <c r="T70" i="17"/>
  <c r="T71" i="17"/>
  <c r="T72" i="17"/>
  <c r="T73" i="17"/>
  <c r="T74" i="17"/>
  <c r="T75" i="17"/>
  <c r="T76" i="17"/>
  <c r="T77" i="17"/>
  <c r="T78" i="17"/>
  <c r="T79" i="17"/>
  <c r="T80" i="17"/>
  <c r="T81" i="17"/>
  <c r="T82" i="17"/>
  <c r="T83" i="17"/>
  <c r="T84" i="17"/>
  <c r="T85" i="17"/>
  <c r="T86" i="17"/>
  <c r="T87" i="17"/>
  <c r="T88" i="17"/>
  <c r="T89" i="17"/>
  <c r="T90" i="17"/>
  <c r="T91" i="17"/>
  <c r="T92" i="17"/>
  <c r="T93" i="17"/>
  <c r="T94" i="17"/>
  <c r="T95" i="17"/>
  <c r="T96" i="17"/>
  <c r="T97" i="17"/>
  <c r="T98" i="17"/>
  <c r="T99" i="17"/>
  <c r="T100" i="17"/>
  <c r="T101" i="17"/>
  <c r="T102" i="17"/>
  <c r="T103" i="17"/>
  <c r="T104" i="17"/>
  <c r="T105" i="17"/>
  <c r="T106" i="17"/>
  <c r="T107" i="17"/>
  <c r="T108" i="17"/>
  <c r="T109" i="17"/>
  <c r="T110" i="17"/>
  <c r="T111" i="17"/>
  <c r="T112" i="17"/>
  <c r="T113" i="17"/>
  <c r="T114" i="17"/>
  <c r="T115" i="17"/>
  <c r="T116" i="17"/>
  <c r="T117" i="17"/>
  <c r="T118" i="17"/>
  <c r="T119" i="17"/>
  <c r="T120" i="17"/>
  <c r="T121" i="17"/>
  <c r="T122" i="17"/>
  <c r="T123" i="17"/>
  <c r="T124" i="17"/>
  <c r="T125" i="17"/>
  <c r="T126" i="17"/>
  <c r="T127" i="17"/>
  <c r="T128" i="17"/>
  <c r="T129" i="17"/>
  <c r="T130" i="17"/>
  <c r="T131" i="17"/>
  <c r="T132" i="17"/>
  <c r="T133" i="17"/>
  <c r="T134" i="17"/>
  <c r="T135" i="17"/>
  <c r="T136" i="17"/>
  <c r="T137" i="17"/>
  <c r="T138" i="17"/>
  <c r="T139" i="17"/>
  <c r="T140" i="17"/>
  <c r="T141" i="17"/>
  <c r="T142" i="17"/>
  <c r="T143" i="17"/>
  <c r="T144" i="17"/>
  <c r="T145" i="17"/>
  <c r="T146" i="17"/>
  <c r="T147" i="17"/>
  <c r="T148" i="17"/>
  <c r="T149" i="17"/>
  <c r="T150" i="17"/>
  <c r="T151" i="17"/>
  <c r="T152" i="17"/>
  <c r="T153" i="17"/>
  <c r="T154" i="17"/>
  <c r="T155" i="17"/>
  <c r="T156" i="17"/>
  <c r="T157" i="17"/>
  <c r="T158" i="17"/>
  <c r="T159" i="17"/>
  <c r="T160" i="17"/>
  <c r="T161" i="17"/>
  <c r="T162" i="17"/>
  <c r="T163" i="17"/>
  <c r="U55" i="17"/>
  <c r="U56" i="17"/>
  <c r="U57" i="17"/>
  <c r="U58" i="17"/>
  <c r="U59" i="17"/>
  <c r="U60" i="17"/>
  <c r="U61" i="17"/>
  <c r="U62" i="17"/>
  <c r="U63" i="17"/>
  <c r="U64" i="17"/>
  <c r="U65" i="17"/>
  <c r="U66" i="17"/>
  <c r="U67" i="17"/>
  <c r="U68" i="17"/>
  <c r="U69" i="17"/>
  <c r="U70" i="17"/>
  <c r="U71" i="17"/>
  <c r="U72" i="17"/>
  <c r="U73" i="17"/>
  <c r="U74" i="17"/>
  <c r="U75" i="17"/>
  <c r="U76" i="17"/>
  <c r="U77" i="17"/>
  <c r="U78" i="17"/>
  <c r="U79" i="17"/>
  <c r="U80" i="17"/>
  <c r="U81" i="17"/>
  <c r="U82" i="17"/>
  <c r="U83" i="17"/>
  <c r="U84" i="17"/>
  <c r="U85" i="17"/>
  <c r="U86" i="17"/>
  <c r="U87" i="17"/>
  <c r="U88" i="17"/>
  <c r="U89" i="17"/>
  <c r="U90" i="17"/>
  <c r="U91" i="17"/>
  <c r="U92" i="17"/>
  <c r="U93" i="17"/>
  <c r="U94" i="17"/>
  <c r="U95" i="17"/>
  <c r="U96" i="17"/>
  <c r="U97" i="17"/>
  <c r="U98" i="17"/>
  <c r="U99" i="17"/>
  <c r="U100" i="17"/>
  <c r="U101" i="17"/>
  <c r="U102" i="17"/>
  <c r="U103" i="17"/>
  <c r="U104" i="17"/>
  <c r="U105" i="17"/>
  <c r="U106" i="17"/>
  <c r="U107" i="17"/>
  <c r="U108" i="17"/>
  <c r="U109" i="17"/>
  <c r="U110" i="17"/>
  <c r="U111" i="17"/>
  <c r="U112" i="17"/>
  <c r="U113" i="17"/>
  <c r="U114" i="17"/>
  <c r="U115" i="17"/>
  <c r="U116" i="17"/>
  <c r="U117" i="17"/>
  <c r="U118" i="17"/>
  <c r="U119" i="17"/>
  <c r="U120" i="17"/>
  <c r="U121" i="17"/>
  <c r="U122" i="17"/>
  <c r="U123" i="17"/>
  <c r="U124" i="17"/>
  <c r="U125" i="17"/>
  <c r="U126" i="17"/>
  <c r="U127" i="17"/>
  <c r="U128" i="17"/>
  <c r="U129" i="17"/>
  <c r="U130" i="17"/>
  <c r="U131" i="17"/>
  <c r="U132" i="17"/>
  <c r="U133" i="17"/>
  <c r="U134" i="17"/>
  <c r="U135" i="17"/>
  <c r="U136" i="17"/>
  <c r="U137" i="17"/>
  <c r="U138" i="17"/>
  <c r="U139" i="17"/>
  <c r="U140" i="17"/>
  <c r="U141" i="17"/>
  <c r="U142" i="17"/>
  <c r="U143" i="17"/>
  <c r="U144" i="17"/>
  <c r="U145" i="17"/>
  <c r="U146" i="17"/>
  <c r="U147" i="17"/>
  <c r="U148" i="17"/>
  <c r="U149" i="17"/>
  <c r="U150" i="17"/>
  <c r="U151" i="17"/>
  <c r="U152" i="17"/>
  <c r="U153" i="17"/>
  <c r="U154" i="17"/>
  <c r="U155" i="17"/>
  <c r="U156" i="17"/>
  <c r="U157" i="17"/>
  <c r="U158" i="17"/>
  <c r="U159" i="17"/>
  <c r="U160" i="17"/>
  <c r="U161" i="17"/>
  <c r="U162" i="17"/>
  <c r="U163" i="17"/>
  <c r="V55" i="17"/>
  <c r="V56" i="17"/>
  <c r="V57" i="17"/>
  <c r="V58" i="17"/>
  <c r="V59" i="17"/>
  <c r="V60" i="17"/>
  <c r="V61" i="17"/>
  <c r="V62" i="17"/>
  <c r="V63" i="17"/>
  <c r="V64" i="17"/>
  <c r="V65" i="17"/>
  <c r="V66" i="17"/>
  <c r="V67" i="17"/>
  <c r="V68" i="17"/>
  <c r="V69" i="17"/>
  <c r="V70" i="17"/>
  <c r="V71" i="17"/>
  <c r="V72" i="17"/>
  <c r="V73" i="17"/>
  <c r="V74" i="17"/>
  <c r="V75" i="17"/>
  <c r="V76" i="17"/>
  <c r="V77" i="17"/>
  <c r="V78" i="17"/>
  <c r="V79" i="17"/>
  <c r="V80" i="17"/>
  <c r="V81" i="17"/>
  <c r="V82" i="17"/>
  <c r="V83" i="17"/>
  <c r="V84" i="17"/>
  <c r="V85" i="17"/>
  <c r="V86" i="17"/>
  <c r="V87" i="17"/>
  <c r="V88" i="17"/>
  <c r="V89" i="17"/>
  <c r="V90" i="17"/>
  <c r="V91" i="17"/>
  <c r="V92" i="17"/>
  <c r="V93" i="17"/>
  <c r="V94" i="17"/>
  <c r="V95" i="17"/>
  <c r="V96" i="17"/>
  <c r="V97" i="17"/>
  <c r="V98" i="17"/>
  <c r="V99" i="17"/>
  <c r="V100" i="17"/>
  <c r="V101" i="17"/>
  <c r="V102" i="17"/>
  <c r="V103" i="17"/>
  <c r="V104" i="17"/>
  <c r="V105" i="17"/>
  <c r="V106" i="17"/>
  <c r="V107" i="17"/>
  <c r="V108" i="17"/>
  <c r="V109" i="17"/>
  <c r="V110" i="17"/>
  <c r="V111" i="17"/>
  <c r="V112" i="17"/>
  <c r="V113" i="17"/>
  <c r="V114" i="17"/>
  <c r="V115" i="17"/>
  <c r="V116" i="17"/>
  <c r="V117" i="17"/>
  <c r="V118" i="17"/>
  <c r="V119" i="17"/>
  <c r="V120" i="17"/>
  <c r="V121" i="17"/>
  <c r="V122" i="17"/>
  <c r="V123" i="17"/>
  <c r="V124" i="17"/>
  <c r="V125" i="17"/>
  <c r="V126" i="17"/>
  <c r="V127" i="17"/>
  <c r="V128" i="17"/>
  <c r="V129" i="17"/>
  <c r="V130" i="17"/>
  <c r="V131" i="17"/>
  <c r="V132" i="17"/>
  <c r="V133" i="17"/>
  <c r="V134" i="17"/>
  <c r="V135" i="17"/>
  <c r="V136" i="17"/>
  <c r="V137" i="17"/>
  <c r="V138" i="17"/>
  <c r="V139" i="17"/>
  <c r="V140" i="17"/>
  <c r="V141" i="17"/>
  <c r="V142" i="17"/>
  <c r="V143" i="17"/>
  <c r="V144" i="17"/>
  <c r="V145" i="17"/>
  <c r="V146" i="17"/>
  <c r="V147" i="17"/>
  <c r="V148" i="17"/>
  <c r="V149" i="17"/>
  <c r="V150" i="17"/>
  <c r="V151" i="17"/>
  <c r="V152" i="17"/>
  <c r="V153" i="17"/>
  <c r="V154" i="17"/>
  <c r="V155" i="17"/>
  <c r="V156" i="17"/>
  <c r="V157" i="17"/>
  <c r="V158" i="17"/>
  <c r="V159" i="17"/>
  <c r="V160" i="17"/>
  <c r="V161" i="17"/>
  <c r="V162" i="17"/>
  <c r="V163" i="17"/>
  <c r="W55" i="17"/>
  <c r="W56" i="17"/>
  <c r="W57" i="17"/>
  <c r="W58" i="17"/>
  <c r="W59" i="17"/>
  <c r="W60" i="17"/>
  <c r="W61" i="17"/>
  <c r="W62" i="17"/>
  <c r="W63" i="17"/>
  <c r="W64" i="17"/>
  <c r="W65" i="17"/>
  <c r="W66" i="17"/>
  <c r="W67" i="17"/>
  <c r="W68" i="17"/>
  <c r="W69" i="17"/>
  <c r="W70" i="17"/>
  <c r="W71" i="17"/>
  <c r="W72" i="17"/>
  <c r="W73" i="17"/>
  <c r="W74" i="17"/>
  <c r="W75" i="17"/>
  <c r="W76" i="17"/>
  <c r="W77" i="17"/>
  <c r="W78" i="17"/>
  <c r="W79" i="17"/>
  <c r="W80" i="17"/>
  <c r="W81" i="17"/>
  <c r="W82" i="17"/>
  <c r="W83" i="17"/>
  <c r="W84" i="17"/>
  <c r="W85" i="17"/>
  <c r="W86" i="17"/>
  <c r="W87" i="17"/>
  <c r="W88" i="17"/>
  <c r="W89" i="17"/>
  <c r="W90" i="17"/>
  <c r="W91" i="17"/>
  <c r="W92" i="17"/>
  <c r="W93" i="17"/>
  <c r="W94" i="17"/>
  <c r="W95" i="17"/>
  <c r="W96" i="17"/>
  <c r="W97" i="17"/>
  <c r="W98" i="17"/>
  <c r="W99" i="17"/>
  <c r="W100" i="17"/>
  <c r="W101" i="17"/>
  <c r="W102" i="17"/>
  <c r="W103" i="17"/>
  <c r="W104" i="17"/>
  <c r="W105" i="17"/>
  <c r="W106" i="17"/>
  <c r="W107" i="17"/>
  <c r="W108" i="17"/>
  <c r="W109" i="17"/>
  <c r="W110" i="17"/>
  <c r="W111" i="17"/>
  <c r="W112" i="17"/>
  <c r="W113" i="17"/>
  <c r="W114" i="17"/>
  <c r="W115" i="17"/>
  <c r="W116" i="17"/>
  <c r="W117" i="17"/>
  <c r="W118" i="17"/>
  <c r="W119" i="17"/>
  <c r="W120" i="17"/>
  <c r="W121" i="17"/>
  <c r="W122" i="17"/>
  <c r="W123" i="17"/>
  <c r="W124" i="17"/>
  <c r="W125" i="17"/>
  <c r="W126" i="17"/>
  <c r="W127" i="17"/>
  <c r="W128" i="17"/>
  <c r="W129" i="17"/>
  <c r="W130" i="17"/>
  <c r="W131" i="17"/>
  <c r="W132" i="17"/>
  <c r="W133" i="17"/>
  <c r="W134" i="17"/>
  <c r="W135" i="17"/>
  <c r="W136" i="17"/>
  <c r="W137" i="17"/>
  <c r="W138" i="17"/>
  <c r="W139" i="17"/>
  <c r="W140" i="17"/>
  <c r="W141" i="17"/>
  <c r="W142" i="17"/>
  <c r="W143" i="17"/>
  <c r="W144" i="17"/>
  <c r="W145" i="17"/>
  <c r="W146" i="17"/>
  <c r="W147" i="17"/>
  <c r="W148" i="17"/>
  <c r="W149" i="17"/>
  <c r="W150" i="17"/>
  <c r="W151" i="17"/>
  <c r="W152" i="17"/>
  <c r="W153" i="17"/>
  <c r="W154" i="17"/>
  <c r="W155" i="17"/>
  <c r="W156" i="17"/>
  <c r="W157" i="17"/>
  <c r="W158" i="17"/>
  <c r="W159" i="17"/>
  <c r="W160" i="17"/>
  <c r="W161" i="17"/>
  <c r="W162" i="17"/>
  <c r="W163" i="17"/>
  <c r="X55" i="17"/>
  <c r="X56" i="17"/>
  <c r="X57" i="17"/>
  <c r="X58" i="17"/>
  <c r="X59" i="17"/>
  <c r="X60" i="17"/>
  <c r="X61" i="17"/>
  <c r="X62" i="17"/>
  <c r="X63" i="17"/>
  <c r="X64" i="17"/>
  <c r="X65" i="17"/>
  <c r="X66" i="17"/>
  <c r="X67" i="17"/>
  <c r="X68" i="17"/>
  <c r="X69" i="17"/>
  <c r="X70" i="17"/>
  <c r="X71" i="17"/>
  <c r="X72" i="17"/>
  <c r="X73" i="17"/>
  <c r="X74" i="17"/>
  <c r="X75" i="17"/>
  <c r="X76" i="17"/>
  <c r="X77" i="17"/>
  <c r="X78" i="17"/>
  <c r="X79" i="17"/>
  <c r="X80" i="17"/>
  <c r="X81" i="17"/>
  <c r="X82" i="17"/>
  <c r="X83" i="17"/>
  <c r="X84" i="17"/>
  <c r="X85" i="17"/>
  <c r="X86" i="17"/>
  <c r="X87" i="17"/>
  <c r="X88" i="17"/>
  <c r="X89" i="17"/>
  <c r="X90" i="17"/>
  <c r="X91" i="17"/>
  <c r="X92" i="17"/>
  <c r="X93" i="17"/>
  <c r="X94" i="17"/>
  <c r="X95" i="17"/>
  <c r="X96" i="17"/>
  <c r="X97" i="17"/>
  <c r="X98" i="17"/>
  <c r="X99" i="17"/>
  <c r="X100" i="17"/>
  <c r="X101" i="17"/>
  <c r="X102" i="17"/>
  <c r="X103" i="17"/>
  <c r="X104" i="17"/>
  <c r="X105" i="17"/>
  <c r="X106" i="17"/>
  <c r="X107" i="17"/>
  <c r="X108" i="17"/>
  <c r="X109" i="17"/>
  <c r="X110" i="17"/>
  <c r="X111" i="17"/>
  <c r="X112" i="17"/>
  <c r="X113" i="17"/>
  <c r="X114" i="17"/>
  <c r="X115" i="17"/>
  <c r="X116" i="17"/>
  <c r="X117" i="17"/>
  <c r="X118" i="17"/>
  <c r="X119" i="17"/>
  <c r="X120" i="17"/>
  <c r="X121" i="17"/>
  <c r="X122" i="17"/>
  <c r="X123" i="17"/>
  <c r="X124" i="17"/>
  <c r="X125" i="17"/>
  <c r="X126" i="17"/>
  <c r="X127" i="17"/>
  <c r="X128" i="17"/>
  <c r="X129" i="17"/>
  <c r="X130" i="17"/>
  <c r="X131" i="17"/>
  <c r="X132" i="17"/>
  <c r="X133" i="17"/>
  <c r="X134" i="17"/>
  <c r="X135" i="17"/>
  <c r="X136" i="17"/>
  <c r="X137" i="17"/>
  <c r="X138" i="17"/>
  <c r="X139" i="17"/>
  <c r="X140" i="17"/>
  <c r="X141" i="17"/>
  <c r="X142" i="17"/>
  <c r="X143" i="17"/>
  <c r="X144" i="17"/>
  <c r="X145" i="17"/>
  <c r="X146" i="17"/>
  <c r="X147" i="17"/>
  <c r="X148" i="17"/>
  <c r="X149" i="17"/>
  <c r="X150" i="17"/>
  <c r="X151" i="17"/>
  <c r="X152" i="17"/>
  <c r="X153" i="17"/>
  <c r="X154" i="17"/>
  <c r="X155" i="17"/>
  <c r="X156" i="17"/>
  <c r="X157" i="17"/>
  <c r="X158" i="17"/>
  <c r="X159" i="17"/>
  <c r="X160" i="17"/>
  <c r="X161" i="17"/>
  <c r="X162" i="17"/>
  <c r="X163" i="17"/>
  <c r="Y55" i="17"/>
  <c r="Y56" i="17"/>
  <c r="Y57" i="17"/>
  <c r="Y58" i="17"/>
  <c r="Y59" i="17"/>
  <c r="Y60" i="17"/>
  <c r="Y61" i="17"/>
  <c r="Y62" i="17"/>
  <c r="Y63" i="17"/>
  <c r="Y64" i="17"/>
  <c r="Y65" i="17"/>
  <c r="Y66" i="17"/>
  <c r="Y67" i="17"/>
  <c r="Y68" i="17"/>
  <c r="Y69" i="17"/>
  <c r="Y70" i="17"/>
  <c r="Y71" i="17"/>
  <c r="Y72" i="17"/>
  <c r="Y73" i="17"/>
  <c r="Y74" i="17"/>
  <c r="Y75" i="17"/>
  <c r="Y76" i="17"/>
  <c r="Y77" i="17"/>
  <c r="Y78" i="17"/>
  <c r="Y79" i="17"/>
  <c r="Y80" i="17"/>
  <c r="Y81" i="17"/>
  <c r="Y82" i="17"/>
  <c r="Y83" i="17"/>
  <c r="Y84" i="17"/>
  <c r="Y85" i="17"/>
  <c r="Y86" i="17"/>
  <c r="Y87" i="17"/>
  <c r="Y88" i="17"/>
  <c r="Y89" i="17"/>
  <c r="Y90" i="17"/>
  <c r="Y91" i="17"/>
  <c r="Y92" i="17"/>
  <c r="Y93" i="17"/>
  <c r="Y94" i="17"/>
  <c r="Y95" i="17"/>
  <c r="Y96" i="17"/>
  <c r="Y97" i="17"/>
  <c r="Y98" i="17"/>
  <c r="Y99" i="17"/>
  <c r="Y100" i="17"/>
  <c r="Y101" i="17"/>
  <c r="Y102" i="17"/>
  <c r="Y103" i="17"/>
  <c r="Y104" i="17"/>
  <c r="Y105" i="17"/>
  <c r="Y106" i="17"/>
  <c r="Y107" i="17"/>
  <c r="Y108" i="17"/>
  <c r="Y109" i="17"/>
  <c r="Y110" i="17"/>
  <c r="Y111" i="17"/>
  <c r="Y112" i="17"/>
  <c r="Y113" i="17"/>
  <c r="Y114" i="17"/>
  <c r="Y115" i="17"/>
  <c r="Y116" i="17"/>
  <c r="Y117" i="17"/>
  <c r="Y118" i="17"/>
  <c r="Y119" i="17"/>
  <c r="Y120" i="17"/>
  <c r="Y121" i="17"/>
  <c r="Y122" i="17"/>
  <c r="Y123" i="17"/>
  <c r="Y124" i="17"/>
  <c r="Y125" i="17"/>
  <c r="Y126" i="17"/>
  <c r="Y127" i="17"/>
  <c r="Y128" i="17"/>
  <c r="Y129" i="17"/>
  <c r="Y130" i="17"/>
  <c r="Y131" i="17"/>
  <c r="Y132" i="17"/>
  <c r="Y133" i="17"/>
  <c r="Y134" i="17"/>
  <c r="Y135" i="17"/>
  <c r="Y136" i="17"/>
  <c r="Y137" i="17"/>
  <c r="Y138" i="17"/>
  <c r="Y139" i="17"/>
  <c r="Y140" i="17"/>
  <c r="Y141" i="17"/>
  <c r="Y142" i="17"/>
  <c r="Y143" i="17"/>
  <c r="Y144" i="17"/>
  <c r="Y145" i="17"/>
  <c r="Y146" i="17"/>
  <c r="Y147" i="17"/>
  <c r="Y148" i="17"/>
  <c r="Y149" i="17"/>
  <c r="Y150" i="17"/>
  <c r="Y151" i="17"/>
  <c r="Y152" i="17"/>
  <c r="Y153" i="17"/>
  <c r="Y154" i="17"/>
  <c r="Y155" i="17"/>
  <c r="Y156" i="17"/>
  <c r="Y157" i="17"/>
  <c r="Y158" i="17"/>
  <c r="Y159" i="17"/>
  <c r="Y160" i="17"/>
  <c r="Y161" i="17"/>
  <c r="Y162" i="17"/>
  <c r="Y163" i="17"/>
  <c r="Z55" i="17"/>
  <c r="Z56" i="17"/>
  <c r="Z57" i="17"/>
  <c r="Z58" i="17"/>
  <c r="Z59" i="17"/>
  <c r="Z60" i="17"/>
  <c r="Z61" i="17"/>
  <c r="Z62" i="17"/>
  <c r="Z63" i="17"/>
  <c r="Z64" i="17"/>
  <c r="Z65" i="17"/>
  <c r="Z66" i="17"/>
  <c r="Z67" i="17"/>
  <c r="Z68" i="17"/>
  <c r="Z69" i="17"/>
  <c r="Z70" i="17"/>
  <c r="Z71" i="17"/>
  <c r="Z72" i="17"/>
  <c r="Z73" i="17"/>
  <c r="Z74" i="17"/>
  <c r="Z75" i="17"/>
  <c r="Z76" i="17"/>
  <c r="Z77" i="17"/>
  <c r="Z78" i="17"/>
  <c r="Z79" i="17"/>
  <c r="Z80" i="17"/>
  <c r="Z81" i="17"/>
  <c r="Z82" i="17"/>
  <c r="Z83" i="17"/>
  <c r="Z84" i="17"/>
  <c r="Z85" i="17"/>
  <c r="Z86" i="17"/>
  <c r="Z87" i="17"/>
  <c r="Z88" i="17"/>
  <c r="Z89" i="17"/>
  <c r="Z90" i="17"/>
  <c r="Z91" i="17"/>
  <c r="Z92" i="17"/>
  <c r="Z93" i="17"/>
  <c r="Z94" i="17"/>
  <c r="Z95" i="17"/>
  <c r="Z96" i="17"/>
  <c r="Z97" i="17"/>
  <c r="Z98" i="17"/>
  <c r="Z99" i="17"/>
  <c r="Z100" i="17"/>
  <c r="Z101" i="17"/>
  <c r="Z102" i="17"/>
  <c r="Z103" i="17"/>
  <c r="Z104" i="17"/>
  <c r="Z105" i="17"/>
  <c r="Z106" i="17"/>
  <c r="Z107" i="17"/>
  <c r="Z108" i="17"/>
  <c r="Z109" i="17"/>
  <c r="Z110" i="17"/>
  <c r="Z111" i="17"/>
  <c r="Z112" i="17"/>
  <c r="Z113" i="17"/>
  <c r="Z114" i="17"/>
  <c r="Z115" i="17"/>
  <c r="Z116" i="17"/>
  <c r="Z117" i="17"/>
  <c r="Z118" i="17"/>
  <c r="Z119" i="17"/>
  <c r="Z120" i="17"/>
  <c r="Z121" i="17"/>
  <c r="Z122" i="17"/>
  <c r="Z123" i="17"/>
  <c r="Z124" i="17"/>
  <c r="Z125" i="17"/>
  <c r="Z126" i="17"/>
  <c r="Z127" i="17"/>
  <c r="Z128" i="17"/>
  <c r="Z129" i="17"/>
  <c r="Z130" i="17"/>
  <c r="Z131" i="17"/>
  <c r="Z132" i="17"/>
  <c r="Z133" i="17"/>
  <c r="Z134" i="17"/>
  <c r="Z135" i="17"/>
  <c r="Z136" i="17"/>
  <c r="Z137" i="17"/>
  <c r="Z138" i="17"/>
  <c r="Z139" i="17"/>
  <c r="Z140" i="17"/>
  <c r="Z141" i="17"/>
  <c r="Z142" i="17"/>
  <c r="Z143" i="17"/>
  <c r="Z144" i="17"/>
  <c r="Z145" i="17"/>
  <c r="Z146" i="17"/>
  <c r="Z147" i="17"/>
  <c r="Z148" i="17"/>
  <c r="Z149" i="17"/>
  <c r="Z150" i="17"/>
  <c r="Z151" i="17"/>
  <c r="Z152" i="17"/>
  <c r="Z153" i="17"/>
  <c r="Z154" i="17"/>
  <c r="Z155" i="17"/>
  <c r="Z156" i="17"/>
  <c r="Z157" i="17"/>
  <c r="Z158" i="17"/>
  <c r="Z159" i="17"/>
  <c r="Z160" i="17"/>
  <c r="Z161" i="17"/>
  <c r="Z162" i="17"/>
  <c r="Z163" i="17"/>
  <c r="AA55" i="17"/>
  <c r="AA56" i="17"/>
  <c r="AA57" i="17"/>
  <c r="AA58" i="17"/>
  <c r="AA59" i="17"/>
  <c r="AA60" i="17"/>
  <c r="AA61" i="17"/>
  <c r="AA62" i="17"/>
  <c r="AA63" i="17"/>
  <c r="AA64" i="17"/>
  <c r="AA65" i="17"/>
  <c r="AA66" i="17"/>
  <c r="AA67" i="17"/>
  <c r="AA68" i="17"/>
  <c r="AA69" i="17"/>
  <c r="AA70" i="17"/>
  <c r="AA71" i="17"/>
  <c r="AA72" i="17"/>
  <c r="AA73" i="17"/>
  <c r="AA74" i="17"/>
  <c r="AA75" i="17"/>
  <c r="AA76" i="17"/>
  <c r="AA77" i="17"/>
  <c r="AA78" i="17"/>
  <c r="AA79" i="17"/>
  <c r="AA80" i="17"/>
  <c r="AA81" i="17"/>
  <c r="AA82" i="17"/>
  <c r="AA83" i="17"/>
  <c r="AA84" i="17"/>
  <c r="AA85" i="17"/>
  <c r="AA86" i="17"/>
  <c r="AA87" i="17"/>
  <c r="AA88" i="17"/>
  <c r="AA89" i="17"/>
  <c r="AA90" i="17"/>
  <c r="AA91" i="17"/>
  <c r="AA92" i="17"/>
  <c r="AA93" i="17"/>
  <c r="AA94" i="17"/>
  <c r="AA95" i="17"/>
  <c r="AA96" i="17"/>
  <c r="AA97" i="17"/>
  <c r="AA98" i="17"/>
  <c r="AA99" i="17"/>
  <c r="AA100" i="17"/>
  <c r="AA101" i="17"/>
  <c r="AA102" i="17"/>
  <c r="AA103" i="17"/>
  <c r="AA104" i="17"/>
  <c r="AA105" i="17"/>
  <c r="AA106" i="17"/>
  <c r="AA107" i="17"/>
  <c r="AA108" i="17"/>
  <c r="AA109" i="17"/>
  <c r="AA110" i="17"/>
  <c r="AA111" i="17"/>
  <c r="AA112" i="17"/>
  <c r="AA113" i="17"/>
  <c r="AA114" i="17"/>
  <c r="AA115" i="17"/>
  <c r="AA116" i="17"/>
  <c r="AA117" i="17"/>
  <c r="AA118" i="17"/>
  <c r="AA119" i="17"/>
  <c r="AA120" i="17"/>
  <c r="AA121" i="17"/>
  <c r="AA122" i="17"/>
  <c r="AA123" i="17"/>
  <c r="AA124" i="17"/>
  <c r="AA125" i="17"/>
  <c r="AA126" i="17"/>
  <c r="AA127" i="17"/>
  <c r="AA128" i="17"/>
  <c r="AA129" i="17"/>
  <c r="AA130" i="17"/>
  <c r="AA131" i="17"/>
  <c r="AA132" i="17"/>
  <c r="AA133" i="17"/>
  <c r="AA134" i="17"/>
  <c r="AA135" i="17"/>
  <c r="AA136" i="17"/>
  <c r="AA137" i="17"/>
  <c r="AA138" i="17"/>
  <c r="AA139" i="17"/>
  <c r="AA140" i="17"/>
  <c r="AA141" i="17"/>
  <c r="AA142" i="17"/>
  <c r="AA143" i="17"/>
  <c r="AA144" i="17"/>
  <c r="AA145" i="17"/>
  <c r="AA146" i="17"/>
  <c r="AA147" i="17"/>
  <c r="AA148" i="17"/>
  <c r="AA149" i="17"/>
  <c r="AA150" i="17"/>
  <c r="AA151" i="17"/>
  <c r="AA152" i="17"/>
  <c r="AA153" i="17"/>
  <c r="AA154" i="17"/>
  <c r="AA155" i="17"/>
  <c r="AA156" i="17"/>
  <c r="AA157" i="17"/>
  <c r="AA158" i="17"/>
  <c r="AA159" i="17"/>
  <c r="AA160" i="17"/>
  <c r="AA161" i="17"/>
  <c r="AA162" i="17"/>
  <c r="AA163" i="17"/>
  <c r="AB55" i="17"/>
  <c r="AB56" i="17"/>
  <c r="AB57" i="17"/>
  <c r="AB58" i="17"/>
  <c r="AB59" i="17"/>
  <c r="AB60" i="17"/>
  <c r="AB61" i="17"/>
  <c r="AB62" i="17"/>
  <c r="AB63" i="17"/>
  <c r="AB64" i="17"/>
  <c r="AB65" i="17"/>
  <c r="AB66" i="17"/>
  <c r="AB67" i="17"/>
  <c r="AB68" i="17"/>
  <c r="AB69" i="17"/>
  <c r="AB70" i="17"/>
  <c r="AB71" i="17"/>
  <c r="AB72" i="17"/>
  <c r="AB73" i="17"/>
  <c r="AB74" i="17"/>
  <c r="AB75" i="17"/>
  <c r="AB76" i="17"/>
  <c r="AB77" i="17"/>
  <c r="AB78" i="17"/>
  <c r="AB79" i="17"/>
  <c r="AB80" i="17"/>
  <c r="AB81" i="17"/>
  <c r="AB82" i="17"/>
  <c r="AB83" i="17"/>
  <c r="AB84" i="17"/>
  <c r="AB85" i="17"/>
  <c r="AB86" i="17"/>
  <c r="AB87" i="17"/>
  <c r="AB88" i="17"/>
  <c r="AB89" i="17"/>
  <c r="AB90" i="17"/>
  <c r="AB91" i="17"/>
  <c r="AB92" i="17"/>
  <c r="AB93" i="17"/>
  <c r="AB94" i="17"/>
  <c r="AB95" i="17"/>
  <c r="AB96" i="17"/>
  <c r="AB97" i="17"/>
  <c r="AB98" i="17"/>
  <c r="AB99" i="17"/>
  <c r="AB100" i="17"/>
  <c r="AB101" i="17"/>
  <c r="AB102" i="17"/>
  <c r="AB103" i="17"/>
  <c r="AB104" i="17"/>
  <c r="AB105" i="17"/>
  <c r="AB106" i="17"/>
  <c r="AB107" i="17"/>
  <c r="AB108" i="17"/>
  <c r="AB109" i="17"/>
  <c r="AB110" i="17"/>
  <c r="AB111" i="17"/>
  <c r="AB112" i="17"/>
  <c r="AB113" i="17"/>
  <c r="AB114" i="17"/>
  <c r="AB115" i="17"/>
  <c r="AB116" i="17"/>
  <c r="AB117" i="17"/>
  <c r="AB118" i="17"/>
  <c r="AB119" i="17"/>
  <c r="AB120" i="17"/>
  <c r="AB121" i="17"/>
  <c r="AB122" i="17"/>
  <c r="AB123" i="17"/>
  <c r="AB124" i="17"/>
  <c r="AB125" i="17"/>
  <c r="AB126" i="17"/>
  <c r="AB127" i="17"/>
  <c r="AB128" i="17"/>
  <c r="AB129" i="17"/>
  <c r="AB130" i="17"/>
  <c r="AB131" i="17"/>
  <c r="AB132" i="17"/>
  <c r="AB133" i="17"/>
  <c r="AB134" i="17"/>
  <c r="AB135" i="17"/>
  <c r="AB136" i="17"/>
  <c r="AB137" i="17"/>
  <c r="AB138" i="17"/>
  <c r="AB139" i="17"/>
  <c r="AB140" i="17"/>
  <c r="AB141" i="17"/>
  <c r="AB142" i="17"/>
  <c r="AB143" i="17"/>
  <c r="AB144" i="17"/>
  <c r="AB145" i="17"/>
  <c r="AB146" i="17"/>
  <c r="AB147" i="17"/>
  <c r="AB148" i="17"/>
  <c r="AB149" i="17"/>
  <c r="AB150" i="17"/>
  <c r="AB151" i="17"/>
  <c r="AB152" i="17"/>
  <c r="AB153" i="17"/>
  <c r="AB154" i="17"/>
  <c r="AB155" i="17"/>
  <c r="AB156" i="17"/>
  <c r="AB157" i="17"/>
  <c r="AB158" i="17"/>
  <c r="AB159" i="17"/>
  <c r="AB160" i="17"/>
  <c r="AB161" i="17"/>
  <c r="AB162" i="17"/>
  <c r="AB163" i="17"/>
  <c r="AC55" i="17"/>
  <c r="AC56" i="17"/>
  <c r="AC57" i="17"/>
  <c r="AC58" i="17"/>
  <c r="AC59" i="17"/>
  <c r="AC60" i="17"/>
  <c r="AC61" i="17"/>
  <c r="AC62" i="17"/>
  <c r="AC63" i="17"/>
  <c r="AC64" i="17"/>
  <c r="AC65" i="17"/>
  <c r="AC66" i="17"/>
  <c r="AC67" i="17"/>
  <c r="AC68" i="17"/>
  <c r="AC69" i="17"/>
  <c r="AC70" i="17"/>
  <c r="AC71" i="17"/>
  <c r="AC72" i="17"/>
  <c r="AC73" i="17"/>
  <c r="AC74" i="17"/>
  <c r="AC75" i="17"/>
  <c r="AC76" i="17"/>
  <c r="AC77" i="17"/>
  <c r="AC78" i="17"/>
  <c r="AC79" i="17"/>
  <c r="AC80" i="17"/>
  <c r="AC81" i="17"/>
  <c r="AC82" i="17"/>
  <c r="AC83" i="17"/>
  <c r="AC84" i="17"/>
  <c r="AC85" i="17"/>
  <c r="AC86" i="17"/>
  <c r="AC87" i="17"/>
  <c r="AC88" i="17"/>
  <c r="AC89" i="17"/>
  <c r="AC90" i="17"/>
  <c r="AC91" i="17"/>
  <c r="AC92" i="17"/>
  <c r="AC93" i="17"/>
  <c r="AC94" i="17"/>
  <c r="AC95" i="17"/>
  <c r="AC96" i="17"/>
  <c r="AC97" i="17"/>
  <c r="AC98" i="17"/>
  <c r="AC99" i="17"/>
  <c r="AC100" i="17"/>
  <c r="AC101" i="17"/>
  <c r="AC102" i="17"/>
  <c r="AC103" i="17"/>
  <c r="AC104" i="17"/>
  <c r="AC105" i="17"/>
  <c r="AC106" i="17"/>
  <c r="AC107" i="17"/>
  <c r="AC108" i="17"/>
  <c r="AC109" i="17"/>
  <c r="AC110" i="17"/>
  <c r="AC111" i="17"/>
  <c r="AC112" i="17"/>
  <c r="AC113" i="17"/>
  <c r="AC114" i="17"/>
  <c r="AC115" i="17"/>
  <c r="AC116" i="17"/>
  <c r="AC117" i="17"/>
  <c r="AC118" i="17"/>
  <c r="AC119" i="17"/>
  <c r="AC120" i="17"/>
  <c r="AC121" i="17"/>
  <c r="AC122" i="17"/>
  <c r="AC123" i="17"/>
  <c r="AC124" i="17"/>
  <c r="AC125" i="17"/>
  <c r="AC126" i="17"/>
  <c r="AC127" i="17"/>
  <c r="AC128" i="17"/>
  <c r="AC129" i="17"/>
  <c r="AC130" i="17"/>
  <c r="AC131" i="17"/>
  <c r="AC132" i="17"/>
  <c r="AC133" i="17"/>
  <c r="AC134" i="17"/>
  <c r="AC135" i="17"/>
  <c r="AC136" i="17"/>
  <c r="AC137" i="17"/>
  <c r="AC138" i="17"/>
  <c r="AC139" i="17"/>
  <c r="AC140" i="17"/>
  <c r="AC141" i="17"/>
  <c r="AC142" i="17"/>
  <c r="AC143" i="17"/>
  <c r="AC144" i="17"/>
  <c r="AC145" i="17"/>
  <c r="AC146" i="17"/>
  <c r="AC147" i="17"/>
  <c r="AC148" i="17"/>
  <c r="AC149" i="17"/>
  <c r="AC150" i="17"/>
  <c r="AC151" i="17"/>
  <c r="AC152" i="17"/>
  <c r="AC153" i="17"/>
  <c r="AC154" i="17"/>
  <c r="AC155" i="17"/>
  <c r="AC156" i="17"/>
  <c r="AC157" i="17"/>
  <c r="AC158" i="17"/>
  <c r="AC159" i="17"/>
  <c r="AC160" i="17"/>
  <c r="AC161" i="17"/>
  <c r="AC162" i="17"/>
  <c r="AC163" i="17"/>
  <c r="AD55" i="17"/>
  <c r="AD56" i="17"/>
  <c r="AD57" i="17"/>
  <c r="AD58" i="17"/>
  <c r="AD59" i="17"/>
  <c r="AD60" i="17"/>
  <c r="AD61" i="17"/>
  <c r="AD62" i="17"/>
  <c r="AD63" i="17"/>
  <c r="AD64" i="17"/>
  <c r="AD65" i="17"/>
  <c r="AD66" i="17"/>
  <c r="AD67" i="17"/>
  <c r="AD68" i="17"/>
  <c r="AD69" i="17"/>
  <c r="AD70" i="17"/>
  <c r="AD71" i="17"/>
  <c r="AD72" i="17"/>
  <c r="AD73" i="17"/>
  <c r="AD74" i="17"/>
  <c r="AD75" i="17"/>
  <c r="AD76" i="17"/>
  <c r="AD77" i="17"/>
  <c r="AD78" i="17"/>
  <c r="AD79" i="17"/>
  <c r="AD80" i="17"/>
  <c r="AD81" i="17"/>
  <c r="AD82" i="17"/>
  <c r="AD83" i="17"/>
  <c r="AD84" i="17"/>
  <c r="AD85" i="17"/>
  <c r="AD86" i="17"/>
  <c r="AD87" i="17"/>
  <c r="AD88" i="17"/>
  <c r="AD89" i="17"/>
  <c r="AD90" i="17"/>
  <c r="AD91" i="17"/>
  <c r="AD92" i="17"/>
  <c r="AD93" i="17"/>
  <c r="AD94" i="17"/>
  <c r="AD95" i="17"/>
  <c r="AD96" i="17"/>
  <c r="AD97" i="17"/>
  <c r="AD98" i="17"/>
  <c r="AD99" i="17"/>
  <c r="AD100" i="17"/>
  <c r="AD101" i="17"/>
  <c r="AD102" i="17"/>
  <c r="AD103" i="17"/>
  <c r="AD104" i="17"/>
  <c r="AD105" i="17"/>
  <c r="AD106" i="17"/>
  <c r="AD107" i="17"/>
  <c r="AD108" i="17"/>
  <c r="AD109" i="17"/>
  <c r="AD110" i="17"/>
  <c r="AD111" i="17"/>
  <c r="AD112" i="17"/>
  <c r="AD113" i="17"/>
  <c r="AD114" i="17"/>
  <c r="AD115" i="17"/>
  <c r="AD116" i="17"/>
  <c r="AD117" i="17"/>
  <c r="AD118" i="17"/>
  <c r="AD119" i="17"/>
  <c r="AD120" i="17"/>
  <c r="AD121" i="17"/>
  <c r="AD122" i="17"/>
  <c r="AD123" i="17"/>
  <c r="AD124" i="17"/>
  <c r="AD125" i="17"/>
  <c r="AD126" i="17"/>
  <c r="AD127" i="17"/>
  <c r="AD128" i="17"/>
  <c r="AD129" i="17"/>
  <c r="AD130" i="17"/>
  <c r="AD131" i="17"/>
  <c r="AD132" i="17"/>
  <c r="AD133" i="17"/>
  <c r="AD134" i="17"/>
  <c r="AD135" i="17"/>
  <c r="AD136" i="17"/>
  <c r="AD137" i="17"/>
  <c r="AD138" i="17"/>
  <c r="AD139" i="17"/>
  <c r="AD140" i="17"/>
  <c r="AD141" i="17"/>
  <c r="AD142" i="17"/>
  <c r="AD143" i="17"/>
  <c r="AD144" i="17"/>
  <c r="AD145" i="17"/>
  <c r="AD146" i="17"/>
  <c r="AD147" i="17"/>
  <c r="AD148" i="17"/>
  <c r="AD149" i="17"/>
  <c r="AD150" i="17"/>
  <c r="AD151" i="17"/>
  <c r="AD152" i="17"/>
  <c r="AD153" i="17"/>
  <c r="AD154" i="17"/>
  <c r="AD155" i="17"/>
  <c r="AD156" i="17"/>
  <c r="AD157" i="17"/>
  <c r="AD158" i="17"/>
  <c r="AD159" i="17"/>
  <c r="AD160" i="17"/>
  <c r="AD161" i="17"/>
  <c r="AD162" i="17"/>
  <c r="AD163" i="17"/>
  <c r="AE55" i="17"/>
  <c r="AE56" i="17"/>
  <c r="AE57" i="17"/>
  <c r="AE58" i="17"/>
  <c r="AE59" i="17"/>
  <c r="AE60" i="17"/>
  <c r="AE61" i="17"/>
  <c r="AE62" i="17"/>
  <c r="AE63" i="17"/>
  <c r="AE64" i="17"/>
  <c r="AE65" i="17"/>
  <c r="AE66" i="17"/>
  <c r="AE67" i="17"/>
  <c r="AE68" i="17"/>
  <c r="AE69" i="17"/>
  <c r="AE70" i="17"/>
  <c r="AE71" i="17"/>
  <c r="AE72" i="17"/>
  <c r="AE73" i="17"/>
  <c r="AE74" i="17"/>
  <c r="AE75" i="17"/>
  <c r="AE76" i="17"/>
  <c r="AE77" i="17"/>
  <c r="AE78" i="17"/>
  <c r="AE79" i="17"/>
  <c r="AE80" i="17"/>
  <c r="AE81" i="17"/>
  <c r="AE82" i="17"/>
  <c r="AE83" i="17"/>
  <c r="AE84" i="17"/>
  <c r="AE85" i="17"/>
  <c r="AE86" i="17"/>
  <c r="AE87" i="17"/>
  <c r="AE88" i="17"/>
  <c r="AE89" i="17"/>
  <c r="AE90" i="17"/>
  <c r="AE91" i="17"/>
  <c r="AE92" i="17"/>
  <c r="AE93" i="17"/>
  <c r="AE94" i="17"/>
  <c r="AE95" i="17"/>
  <c r="AE96" i="17"/>
  <c r="AE97" i="17"/>
  <c r="AE98" i="17"/>
  <c r="AE99" i="17"/>
  <c r="AE100" i="17"/>
  <c r="AE101" i="17"/>
  <c r="AE102" i="17"/>
  <c r="AE103" i="17"/>
  <c r="AE104" i="17"/>
  <c r="AE105" i="17"/>
  <c r="AE106" i="17"/>
  <c r="AE107" i="17"/>
  <c r="AE108" i="17"/>
  <c r="AE109" i="17"/>
  <c r="AE110" i="17"/>
  <c r="AE111" i="17"/>
  <c r="AE112" i="17"/>
  <c r="AE113" i="17"/>
  <c r="AE114" i="17"/>
  <c r="AE115" i="17"/>
  <c r="AE116" i="17"/>
  <c r="AE117" i="17"/>
  <c r="AE118" i="17"/>
  <c r="AE119" i="17"/>
  <c r="AE120" i="17"/>
  <c r="AE121" i="17"/>
  <c r="AE122" i="17"/>
  <c r="AE123" i="17"/>
  <c r="AE124" i="17"/>
  <c r="AE125" i="17"/>
  <c r="AE126" i="17"/>
  <c r="AE127" i="17"/>
  <c r="AE128" i="17"/>
  <c r="AE129" i="17"/>
  <c r="AE130" i="17"/>
  <c r="AE131" i="17"/>
  <c r="AE132" i="17"/>
  <c r="AE133" i="17"/>
  <c r="AE134" i="17"/>
  <c r="AE135" i="17"/>
  <c r="AE136" i="17"/>
  <c r="AE137" i="17"/>
  <c r="AE138" i="17"/>
  <c r="AE139" i="17"/>
  <c r="AE140" i="17"/>
  <c r="AE141" i="17"/>
  <c r="AE142" i="17"/>
  <c r="AE143" i="17"/>
  <c r="AE144" i="17"/>
  <c r="AE145" i="17"/>
  <c r="AE146" i="17"/>
  <c r="AE147" i="17"/>
  <c r="AE148" i="17"/>
  <c r="AE149" i="17"/>
  <c r="AE150" i="17"/>
  <c r="AE151" i="17"/>
  <c r="AE152" i="17"/>
  <c r="AE153" i="17"/>
  <c r="AE154" i="17"/>
  <c r="AE155" i="17"/>
  <c r="AE156" i="17"/>
  <c r="AE157" i="17"/>
  <c r="AE158" i="17"/>
  <c r="AE159" i="17"/>
  <c r="AE160" i="17"/>
  <c r="AE161" i="17"/>
  <c r="AE162" i="17"/>
  <c r="AE163" i="17"/>
  <c r="AF55" i="17"/>
  <c r="AF56" i="17"/>
  <c r="AF57" i="17"/>
  <c r="AF58" i="17"/>
  <c r="AF59" i="17"/>
  <c r="AF60" i="17"/>
  <c r="AF61" i="17"/>
  <c r="AF62" i="17"/>
  <c r="AF63" i="17"/>
  <c r="AF64" i="17"/>
  <c r="AF65" i="17"/>
  <c r="AF66" i="17"/>
  <c r="AF67" i="17"/>
  <c r="AF68" i="17"/>
  <c r="AF69" i="17"/>
  <c r="AF70" i="17"/>
  <c r="AF71" i="17"/>
  <c r="AF72" i="17"/>
  <c r="AF73" i="17"/>
  <c r="AF74" i="17"/>
  <c r="AF75" i="17"/>
  <c r="AF76" i="17"/>
  <c r="AF77" i="17"/>
  <c r="AF78" i="17"/>
  <c r="AF79" i="17"/>
  <c r="AF80" i="17"/>
  <c r="AF81" i="17"/>
  <c r="AF82" i="17"/>
  <c r="AF83" i="17"/>
  <c r="AF84" i="17"/>
  <c r="AF85" i="17"/>
  <c r="AF86" i="17"/>
  <c r="AF87" i="17"/>
  <c r="AF88" i="17"/>
  <c r="AF89" i="17"/>
  <c r="AF90" i="17"/>
  <c r="AF91" i="17"/>
  <c r="AF92" i="17"/>
  <c r="AF93" i="17"/>
  <c r="AF94" i="17"/>
  <c r="AF95" i="17"/>
  <c r="AF96" i="17"/>
  <c r="AF97" i="17"/>
  <c r="AF98" i="17"/>
  <c r="AF99" i="17"/>
  <c r="AF100" i="17"/>
  <c r="AF101" i="17"/>
  <c r="AF102" i="17"/>
  <c r="AF103" i="17"/>
  <c r="AF104" i="17"/>
  <c r="AF105" i="17"/>
  <c r="AF106" i="17"/>
  <c r="AF107" i="17"/>
  <c r="AF108" i="17"/>
  <c r="AF109" i="17"/>
  <c r="AF110" i="17"/>
  <c r="AF111" i="17"/>
  <c r="AF112" i="17"/>
  <c r="AF113" i="17"/>
  <c r="AF114" i="17"/>
  <c r="AF115" i="17"/>
  <c r="AF116" i="17"/>
  <c r="AF117" i="17"/>
  <c r="AF118" i="17"/>
  <c r="AF119" i="17"/>
  <c r="AF120" i="17"/>
  <c r="AF121" i="17"/>
  <c r="AF122" i="17"/>
  <c r="AF123" i="17"/>
  <c r="AF124" i="17"/>
  <c r="AF125" i="17"/>
  <c r="AF126" i="17"/>
  <c r="AF127" i="17"/>
  <c r="AF128" i="17"/>
  <c r="AF129" i="17"/>
  <c r="AF130" i="17"/>
  <c r="AF131" i="17"/>
  <c r="AF132" i="17"/>
  <c r="AF133" i="17"/>
  <c r="AF134" i="17"/>
  <c r="AF135" i="17"/>
  <c r="AF136" i="17"/>
  <c r="AF137" i="17"/>
  <c r="AF138" i="17"/>
  <c r="AF139" i="17"/>
  <c r="AF140" i="17"/>
  <c r="AF141" i="17"/>
  <c r="AF142" i="17"/>
  <c r="AF143" i="17"/>
  <c r="AF144" i="17"/>
  <c r="AF145" i="17"/>
  <c r="AF146" i="17"/>
  <c r="AF147" i="17"/>
  <c r="AF148" i="17"/>
  <c r="AF149" i="17"/>
  <c r="AF150" i="17"/>
  <c r="AF151" i="17"/>
  <c r="AF152" i="17"/>
  <c r="AF153" i="17"/>
  <c r="AF154" i="17"/>
  <c r="AF155" i="17"/>
  <c r="AF156" i="17"/>
  <c r="AF157" i="17"/>
  <c r="AF158" i="17"/>
  <c r="AF159" i="17"/>
  <c r="AF160" i="17"/>
  <c r="AF161" i="17"/>
  <c r="AF162" i="17"/>
  <c r="AF163" i="17"/>
  <c r="AG55" i="17"/>
  <c r="AG56" i="17"/>
  <c r="AG57" i="17"/>
  <c r="AG58" i="17"/>
  <c r="AG59" i="17"/>
  <c r="AG60" i="17"/>
  <c r="AG61" i="17"/>
  <c r="AG62" i="17"/>
  <c r="AG63" i="17"/>
  <c r="AG64" i="17"/>
  <c r="AG65" i="17"/>
  <c r="AG66" i="17"/>
  <c r="AG67" i="17"/>
  <c r="AG68" i="17"/>
  <c r="AG69" i="17"/>
  <c r="AG70" i="17"/>
  <c r="AG71" i="17"/>
  <c r="AG72" i="17"/>
  <c r="AG73" i="17"/>
  <c r="AG74" i="17"/>
  <c r="AG75" i="17"/>
  <c r="AG76" i="17"/>
  <c r="AG77" i="17"/>
  <c r="AG78" i="17"/>
  <c r="AG79" i="17"/>
  <c r="AG80" i="17"/>
  <c r="AG81" i="17"/>
  <c r="AG82" i="17"/>
  <c r="AG83" i="17"/>
  <c r="AG84" i="17"/>
  <c r="AG85" i="17"/>
  <c r="AG86" i="17"/>
  <c r="AG87" i="17"/>
  <c r="AG88" i="17"/>
  <c r="AG89" i="17"/>
  <c r="AG90" i="17"/>
  <c r="AG91" i="17"/>
  <c r="AG92" i="17"/>
  <c r="AG93" i="17"/>
  <c r="AG94" i="17"/>
  <c r="AG95" i="17"/>
  <c r="AG96" i="17"/>
  <c r="AG97" i="17"/>
  <c r="AG98" i="17"/>
  <c r="AG99" i="17"/>
  <c r="AG100" i="17"/>
  <c r="AG101" i="17"/>
  <c r="AG102" i="17"/>
  <c r="AG103" i="17"/>
  <c r="AG104" i="17"/>
  <c r="AG105" i="17"/>
  <c r="AG106" i="17"/>
  <c r="AG107" i="17"/>
  <c r="AG108" i="17"/>
  <c r="AG109" i="17"/>
  <c r="AG110" i="17"/>
  <c r="AG111" i="17"/>
  <c r="AG112" i="17"/>
  <c r="AG113" i="17"/>
  <c r="AG114" i="17"/>
  <c r="AG115" i="17"/>
  <c r="AG116" i="17"/>
  <c r="AG117" i="17"/>
  <c r="AG118" i="17"/>
  <c r="AG119" i="17"/>
  <c r="AG120" i="17"/>
  <c r="AG121" i="17"/>
  <c r="AG122" i="17"/>
  <c r="AG123" i="17"/>
  <c r="AG124" i="17"/>
  <c r="AG125" i="17"/>
  <c r="AG126" i="17"/>
  <c r="AG127" i="17"/>
  <c r="AG128" i="17"/>
  <c r="AG129" i="17"/>
  <c r="AG130" i="17"/>
  <c r="AG131" i="17"/>
  <c r="AG132" i="17"/>
  <c r="AG133" i="17"/>
  <c r="AG134" i="17"/>
  <c r="AG135" i="17"/>
  <c r="AG136" i="17"/>
  <c r="AG137" i="17"/>
  <c r="AG138" i="17"/>
  <c r="AG139" i="17"/>
  <c r="AG140" i="17"/>
  <c r="AG141" i="17"/>
  <c r="AG142" i="17"/>
  <c r="AG143" i="17"/>
  <c r="AG144" i="17"/>
  <c r="AG145" i="17"/>
  <c r="AG146" i="17"/>
  <c r="AG147" i="17"/>
  <c r="AG148" i="17"/>
  <c r="AG149" i="17"/>
  <c r="AG150" i="17"/>
  <c r="AG151" i="17"/>
  <c r="AG152" i="17"/>
  <c r="AG153" i="17"/>
  <c r="AG154" i="17"/>
  <c r="AG155" i="17"/>
  <c r="AG156" i="17"/>
  <c r="AG157" i="17"/>
  <c r="AG158" i="17"/>
  <c r="AG159" i="17"/>
  <c r="AG160" i="17"/>
  <c r="AG161" i="17"/>
  <c r="AG162" i="17"/>
  <c r="AG163" i="17"/>
  <c r="AH55" i="17"/>
  <c r="AH56" i="17"/>
  <c r="AH57" i="17"/>
  <c r="AH58" i="17"/>
  <c r="AH59" i="17"/>
  <c r="AH60" i="17"/>
  <c r="AH61" i="17"/>
  <c r="AH62" i="17"/>
  <c r="AH63" i="17"/>
  <c r="AH64" i="17"/>
  <c r="AH65" i="17"/>
  <c r="AH66" i="17"/>
  <c r="AH67" i="17"/>
  <c r="AH68" i="17"/>
  <c r="AH69" i="17"/>
  <c r="AH70" i="17"/>
  <c r="AH71" i="17"/>
  <c r="AH72" i="17"/>
  <c r="AH73" i="17"/>
  <c r="AH74" i="17"/>
  <c r="AH75" i="17"/>
  <c r="AH76" i="17"/>
  <c r="AH77" i="17"/>
  <c r="AH78" i="17"/>
  <c r="AH79" i="17"/>
  <c r="AH80" i="17"/>
  <c r="AH81" i="17"/>
  <c r="AH82" i="17"/>
  <c r="AH83" i="17"/>
  <c r="AH84" i="17"/>
  <c r="AH85" i="17"/>
  <c r="AH86" i="17"/>
  <c r="AH87" i="17"/>
  <c r="AH88" i="17"/>
  <c r="AH89" i="17"/>
  <c r="AH90" i="17"/>
  <c r="AH91" i="17"/>
  <c r="AH92" i="17"/>
  <c r="AH93" i="17"/>
  <c r="AH94" i="17"/>
  <c r="AH95" i="17"/>
  <c r="AH96" i="17"/>
  <c r="AH97" i="17"/>
  <c r="AH98" i="17"/>
  <c r="AH99" i="17"/>
  <c r="AH100" i="17"/>
  <c r="AH101" i="17"/>
  <c r="AH102" i="17"/>
  <c r="AH103" i="17"/>
  <c r="AH104" i="17"/>
  <c r="AH105" i="17"/>
  <c r="AH106" i="17"/>
  <c r="AH107" i="17"/>
  <c r="AH108" i="17"/>
  <c r="AH109" i="17"/>
  <c r="AH110" i="17"/>
  <c r="AH111" i="17"/>
  <c r="AH112" i="17"/>
  <c r="AH113" i="17"/>
  <c r="AH114" i="17"/>
  <c r="AH115" i="17"/>
  <c r="AH116" i="17"/>
  <c r="AH117" i="17"/>
  <c r="AH118" i="17"/>
  <c r="AH119" i="17"/>
  <c r="AH120" i="17"/>
  <c r="AH121" i="17"/>
  <c r="AH122" i="17"/>
  <c r="AH123" i="17"/>
  <c r="AH124" i="17"/>
  <c r="AH125" i="17"/>
  <c r="AH126" i="17"/>
  <c r="AH127" i="17"/>
  <c r="AH128" i="17"/>
  <c r="AH129" i="17"/>
  <c r="AH130" i="17"/>
  <c r="AH131" i="17"/>
  <c r="AH132" i="17"/>
  <c r="AH133" i="17"/>
  <c r="AH134" i="17"/>
  <c r="AH135" i="17"/>
  <c r="AH136" i="17"/>
  <c r="AH137" i="17"/>
  <c r="AH138" i="17"/>
  <c r="AH139" i="17"/>
  <c r="AH140" i="17"/>
  <c r="AH141" i="17"/>
  <c r="AH142" i="17"/>
  <c r="AH143" i="17"/>
  <c r="AH144" i="17"/>
  <c r="AH145" i="17"/>
  <c r="AH146" i="17"/>
  <c r="AH147" i="17"/>
  <c r="AH148" i="17"/>
  <c r="AH149" i="17"/>
  <c r="AH150" i="17"/>
  <c r="AH151" i="17"/>
  <c r="AH152" i="17"/>
  <c r="AH153" i="17"/>
  <c r="AH154" i="17"/>
  <c r="AH155" i="17"/>
  <c r="AH156" i="17"/>
  <c r="AH157" i="17"/>
  <c r="AH158" i="17"/>
  <c r="AH159" i="17"/>
  <c r="AH160" i="17"/>
  <c r="AH161" i="17"/>
  <c r="AH162" i="17"/>
  <c r="AH163" i="17"/>
  <c r="AI55" i="17"/>
  <c r="AI56" i="17"/>
  <c r="AI57" i="17"/>
  <c r="AI58" i="17"/>
  <c r="AI59" i="17"/>
  <c r="AI60" i="17"/>
  <c r="AI61" i="17"/>
  <c r="AI62" i="17"/>
  <c r="AI63" i="17"/>
  <c r="AI64" i="17"/>
  <c r="AI65" i="17"/>
  <c r="AI66" i="17"/>
  <c r="AI67" i="17"/>
  <c r="AI68" i="17"/>
  <c r="AI69" i="17"/>
  <c r="AI70" i="17"/>
  <c r="AI71" i="17"/>
  <c r="AI72" i="17"/>
  <c r="AI73" i="17"/>
  <c r="AI74" i="17"/>
  <c r="AI75" i="17"/>
  <c r="AI76" i="17"/>
  <c r="AI77" i="17"/>
  <c r="AI78" i="17"/>
  <c r="AI79" i="17"/>
  <c r="AI80" i="17"/>
  <c r="AI81" i="17"/>
  <c r="AI82" i="17"/>
  <c r="AI83" i="17"/>
  <c r="AI84" i="17"/>
  <c r="AI85" i="17"/>
  <c r="AI86" i="17"/>
  <c r="AI87" i="17"/>
  <c r="AI88" i="17"/>
  <c r="AI89" i="17"/>
  <c r="AI90" i="17"/>
  <c r="AI91" i="17"/>
  <c r="AI92" i="17"/>
  <c r="AI93" i="17"/>
  <c r="AI94" i="17"/>
  <c r="AI95" i="17"/>
  <c r="AI96" i="17"/>
  <c r="AI97" i="17"/>
  <c r="AI98" i="17"/>
  <c r="AI99" i="17"/>
  <c r="AI100" i="17"/>
  <c r="AI101" i="17"/>
  <c r="AI102" i="17"/>
  <c r="AI103" i="17"/>
  <c r="AI104" i="17"/>
  <c r="AI105" i="17"/>
  <c r="AI106" i="17"/>
  <c r="AI107" i="17"/>
  <c r="AI108" i="17"/>
  <c r="AI109" i="17"/>
  <c r="AI110" i="17"/>
  <c r="AI111" i="17"/>
  <c r="AI112" i="17"/>
  <c r="AI113" i="17"/>
  <c r="AI114" i="17"/>
  <c r="AI115" i="17"/>
  <c r="AI116" i="17"/>
  <c r="AI117" i="17"/>
  <c r="AI118" i="17"/>
  <c r="AI119" i="17"/>
  <c r="AI120" i="17"/>
  <c r="AI121" i="17"/>
  <c r="AI122" i="17"/>
  <c r="AI123" i="17"/>
  <c r="AI124" i="17"/>
  <c r="AI125" i="17"/>
  <c r="AI126" i="17"/>
  <c r="AI127" i="17"/>
  <c r="AI128" i="17"/>
  <c r="AI129" i="17"/>
  <c r="AI130" i="17"/>
  <c r="AI131" i="17"/>
  <c r="AI132" i="17"/>
  <c r="AI133" i="17"/>
  <c r="AI134" i="17"/>
  <c r="AI135" i="17"/>
  <c r="AI136" i="17"/>
  <c r="AI137" i="17"/>
  <c r="AI138" i="17"/>
  <c r="AI139" i="17"/>
  <c r="AI140" i="17"/>
  <c r="AI141" i="17"/>
  <c r="AI142" i="17"/>
  <c r="AI143" i="17"/>
  <c r="AI144" i="17"/>
  <c r="AI145" i="17"/>
  <c r="AI146" i="17"/>
  <c r="AI147" i="17"/>
  <c r="AI148" i="17"/>
  <c r="AI149" i="17"/>
  <c r="AI150" i="17"/>
  <c r="AI151" i="17"/>
  <c r="AI152" i="17"/>
  <c r="AI153" i="17"/>
  <c r="AI154" i="17"/>
  <c r="AI155" i="17"/>
  <c r="AI156" i="17"/>
  <c r="AI157" i="17"/>
  <c r="AI158" i="17"/>
  <c r="AI159" i="17"/>
  <c r="AI160" i="17"/>
  <c r="AI161" i="17"/>
  <c r="AI162" i="17"/>
  <c r="AI163" i="17"/>
  <c r="AJ55" i="17"/>
  <c r="AJ56" i="17"/>
  <c r="AJ57" i="17"/>
  <c r="AJ58" i="17"/>
  <c r="AJ59" i="17"/>
  <c r="AJ60" i="17"/>
  <c r="AJ61" i="17"/>
  <c r="AJ62" i="17"/>
  <c r="AJ63" i="17"/>
  <c r="AJ64" i="17"/>
  <c r="AJ65" i="17"/>
  <c r="AJ66" i="17"/>
  <c r="AJ67" i="17"/>
  <c r="AJ68" i="17"/>
  <c r="AJ69" i="17"/>
  <c r="AJ70" i="17"/>
  <c r="AJ71" i="17"/>
  <c r="AJ72" i="17"/>
  <c r="AJ73" i="17"/>
  <c r="AJ74" i="17"/>
  <c r="AJ75" i="17"/>
  <c r="AJ76" i="17"/>
  <c r="AJ77" i="17"/>
  <c r="AJ78" i="17"/>
  <c r="AJ79" i="17"/>
  <c r="AJ80" i="17"/>
  <c r="AJ81" i="17"/>
  <c r="AJ82" i="17"/>
  <c r="AJ83" i="17"/>
  <c r="AJ84" i="17"/>
  <c r="AJ85" i="17"/>
  <c r="AJ86" i="17"/>
  <c r="AJ87" i="17"/>
  <c r="AJ88" i="17"/>
  <c r="AJ89" i="17"/>
  <c r="AJ90" i="17"/>
  <c r="AJ91" i="17"/>
  <c r="AJ92" i="17"/>
  <c r="AJ93" i="17"/>
  <c r="AJ94" i="17"/>
  <c r="AJ95" i="17"/>
  <c r="AJ96" i="17"/>
  <c r="AJ97" i="17"/>
  <c r="AJ98" i="17"/>
  <c r="AJ99" i="17"/>
  <c r="AJ100" i="17"/>
  <c r="AJ101" i="17"/>
  <c r="AJ102" i="17"/>
  <c r="AJ103" i="17"/>
  <c r="AJ104" i="17"/>
  <c r="AJ105" i="17"/>
  <c r="AJ106" i="17"/>
  <c r="AJ107" i="17"/>
  <c r="AJ108" i="17"/>
  <c r="AJ109" i="17"/>
  <c r="AJ110" i="17"/>
  <c r="AJ111" i="17"/>
  <c r="AJ112" i="17"/>
  <c r="AJ113" i="17"/>
  <c r="AJ114" i="17"/>
  <c r="AJ115" i="17"/>
  <c r="AJ116" i="17"/>
  <c r="AJ117" i="17"/>
  <c r="AJ118" i="17"/>
  <c r="AJ119" i="17"/>
  <c r="AJ120" i="17"/>
  <c r="AJ121" i="17"/>
  <c r="AJ122" i="17"/>
  <c r="AJ123" i="17"/>
  <c r="AJ124" i="17"/>
  <c r="AJ125" i="17"/>
  <c r="AJ126" i="17"/>
  <c r="AJ127" i="17"/>
  <c r="AJ128" i="17"/>
  <c r="AJ129" i="17"/>
  <c r="AJ130" i="17"/>
  <c r="AJ131" i="17"/>
  <c r="AJ132" i="17"/>
  <c r="AJ133" i="17"/>
  <c r="AJ134" i="17"/>
  <c r="AJ135" i="17"/>
  <c r="AJ136" i="17"/>
  <c r="AJ137" i="17"/>
  <c r="AJ138" i="17"/>
  <c r="AJ139" i="17"/>
  <c r="AJ140" i="17"/>
  <c r="AJ141" i="17"/>
  <c r="AJ142" i="17"/>
  <c r="AJ143" i="17"/>
  <c r="AJ144" i="17"/>
  <c r="AJ145" i="17"/>
  <c r="AJ146" i="17"/>
  <c r="AJ147" i="17"/>
  <c r="AJ148" i="17"/>
  <c r="AJ149" i="17"/>
  <c r="AJ150" i="17"/>
  <c r="AJ151" i="17"/>
  <c r="AJ152" i="17"/>
  <c r="AJ153" i="17"/>
  <c r="AJ154" i="17"/>
  <c r="AJ155" i="17"/>
  <c r="AJ156" i="17"/>
  <c r="AJ157" i="17"/>
  <c r="AJ158" i="17"/>
  <c r="AJ159" i="17"/>
  <c r="AJ160" i="17"/>
  <c r="AJ161" i="17"/>
  <c r="AJ162" i="17"/>
  <c r="AJ163" i="17"/>
  <c r="AK55" i="17"/>
  <c r="AK56" i="17"/>
  <c r="AK57" i="17"/>
  <c r="AK58" i="17"/>
  <c r="AK59" i="17"/>
  <c r="AK60" i="17"/>
  <c r="AK61" i="17"/>
  <c r="AK62" i="17"/>
  <c r="AK63" i="17"/>
  <c r="AK64" i="17"/>
  <c r="AK65" i="17"/>
  <c r="AK66" i="17"/>
  <c r="AK67" i="17"/>
  <c r="AK68" i="17"/>
  <c r="AK69" i="17"/>
  <c r="AK70" i="17"/>
  <c r="AK71" i="17"/>
  <c r="AK72" i="17"/>
  <c r="AK73" i="17"/>
  <c r="AK74" i="17"/>
  <c r="AK75" i="17"/>
  <c r="AK76" i="17"/>
  <c r="AK77" i="17"/>
  <c r="AK78" i="17"/>
  <c r="AK79" i="17"/>
  <c r="AK80" i="17"/>
  <c r="AK81" i="17"/>
  <c r="AK82" i="17"/>
  <c r="AK83" i="17"/>
  <c r="AK84" i="17"/>
  <c r="AK85" i="17"/>
  <c r="AK86" i="17"/>
  <c r="AK87" i="17"/>
  <c r="AK88" i="17"/>
  <c r="AK89" i="17"/>
  <c r="AK90" i="17"/>
  <c r="AK91" i="17"/>
  <c r="AK92" i="17"/>
  <c r="AK93" i="17"/>
  <c r="AK94" i="17"/>
  <c r="AK95" i="17"/>
  <c r="AK96" i="17"/>
  <c r="AK97" i="17"/>
  <c r="AK98" i="17"/>
  <c r="AK99" i="17"/>
  <c r="AK100" i="17"/>
  <c r="AK101" i="17"/>
  <c r="AK102" i="17"/>
  <c r="AK103" i="17"/>
  <c r="AK104" i="17"/>
  <c r="AK105" i="17"/>
  <c r="AK106" i="17"/>
  <c r="AK107" i="17"/>
  <c r="AK108" i="17"/>
  <c r="AK109" i="17"/>
  <c r="AK110" i="17"/>
  <c r="AK111" i="17"/>
  <c r="AK112" i="17"/>
  <c r="AK113" i="17"/>
  <c r="AK114" i="17"/>
  <c r="AK115" i="17"/>
  <c r="AK116" i="17"/>
  <c r="AK117" i="17"/>
  <c r="AK118" i="17"/>
  <c r="AK119" i="17"/>
  <c r="AK120" i="17"/>
  <c r="AK121" i="17"/>
  <c r="AK122" i="17"/>
  <c r="AK123" i="17"/>
  <c r="AK124" i="17"/>
  <c r="AK125" i="17"/>
  <c r="AK126" i="17"/>
  <c r="AK127" i="17"/>
  <c r="AK128" i="17"/>
  <c r="AK129" i="17"/>
  <c r="AK130" i="17"/>
  <c r="AK131" i="17"/>
  <c r="AK132" i="17"/>
  <c r="AK133" i="17"/>
  <c r="AK134" i="17"/>
  <c r="AK135" i="17"/>
  <c r="AK136" i="17"/>
  <c r="AK137" i="17"/>
  <c r="AK138" i="17"/>
  <c r="AK139" i="17"/>
  <c r="AK140" i="17"/>
  <c r="AK141" i="17"/>
  <c r="AK142" i="17"/>
  <c r="AK143" i="17"/>
  <c r="AK144" i="17"/>
  <c r="AK145" i="17"/>
  <c r="AK146" i="17"/>
  <c r="AK147" i="17"/>
  <c r="AK148" i="17"/>
  <c r="AK149" i="17"/>
  <c r="AK150" i="17"/>
  <c r="AK151" i="17"/>
  <c r="AK152" i="17"/>
  <c r="AK153" i="17"/>
  <c r="AK154" i="17"/>
  <c r="AK155" i="17"/>
  <c r="AK156" i="17"/>
  <c r="AK157" i="17"/>
  <c r="AK158" i="17"/>
  <c r="AK159" i="17"/>
  <c r="AK160" i="17"/>
  <c r="AK161" i="17"/>
  <c r="AK162" i="17"/>
  <c r="AK163" i="17"/>
  <c r="C11" i="4"/>
  <c r="C8" i="4"/>
  <c r="C9" i="4"/>
  <c r="C4" i="4"/>
  <c r="E11" i="4"/>
  <c r="E8" i="4"/>
  <c r="E9" i="4"/>
  <c r="E12" i="4"/>
  <c r="D11" i="4"/>
  <c r="D8" i="4"/>
  <c r="D9" i="4"/>
  <c r="D12" i="4"/>
  <c r="F11" i="4"/>
  <c r="F8" i="4"/>
  <c r="F12" i="4"/>
  <c r="G11" i="4"/>
  <c r="G8" i="4"/>
  <c r="G9" i="4"/>
  <c r="G12" i="4"/>
  <c r="H11" i="4"/>
  <c r="H8" i="4"/>
  <c r="H9" i="4"/>
  <c r="H12" i="4"/>
  <c r="I8" i="4"/>
  <c r="I9" i="4"/>
  <c r="I11" i="4"/>
  <c r="I12" i="4"/>
  <c r="J8" i="4"/>
  <c r="J9" i="4"/>
  <c r="J11" i="4"/>
  <c r="J12" i="4"/>
  <c r="K8" i="4"/>
  <c r="K9" i="4"/>
  <c r="K11" i="4"/>
  <c r="K12" i="4"/>
  <c r="L8" i="4"/>
  <c r="L9" i="4"/>
  <c r="L11" i="4"/>
  <c r="L12" i="4"/>
  <c r="M8" i="4"/>
  <c r="M9" i="4"/>
  <c r="M11" i="4"/>
  <c r="M12" i="4"/>
  <c r="N8" i="4"/>
  <c r="N9" i="4"/>
  <c r="N11" i="4"/>
  <c r="N12" i="4"/>
  <c r="O8" i="4"/>
  <c r="O9" i="4"/>
  <c r="O11" i="4"/>
  <c r="O12" i="4"/>
  <c r="P8" i="4"/>
  <c r="P9" i="4"/>
  <c r="P11" i="4"/>
  <c r="P12" i="4"/>
  <c r="Q8" i="4"/>
  <c r="Q9" i="4"/>
  <c r="Q11" i="4"/>
  <c r="Q12" i="4"/>
  <c r="R8" i="4"/>
  <c r="R9" i="4"/>
  <c r="R11" i="4"/>
  <c r="R12" i="4"/>
  <c r="S8" i="4"/>
  <c r="S9" i="4"/>
  <c r="S11" i="4"/>
  <c r="S12" i="4"/>
  <c r="T8" i="4"/>
  <c r="T9" i="4"/>
  <c r="T11" i="4"/>
  <c r="T12" i="4"/>
  <c r="U8" i="4"/>
  <c r="U9" i="4"/>
  <c r="U11" i="4"/>
  <c r="U12" i="4"/>
  <c r="V8" i="4"/>
  <c r="V9" i="4"/>
  <c r="V11" i="4"/>
  <c r="V12" i="4"/>
  <c r="W8" i="4"/>
  <c r="W9" i="4"/>
  <c r="W11" i="4"/>
  <c r="W12" i="4"/>
  <c r="X8" i="4"/>
  <c r="X9" i="4"/>
  <c r="X11" i="4"/>
  <c r="X12" i="4"/>
  <c r="Y8" i="4"/>
  <c r="Y9" i="4"/>
  <c r="Y11" i="4"/>
  <c r="Y12" i="4"/>
  <c r="Z8" i="4"/>
  <c r="Z9" i="4"/>
  <c r="Z11" i="4"/>
  <c r="Z12" i="4"/>
  <c r="AA8" i="4"/>
  <c r="AA9" i="4"/>
  <c r="AA11" i="4"/>
  <c r="AA12" i="4"/>
  <c r="AB8" i="4"/>
  <c r="AB9" i="4"/>
  <c r="AB11" i="4"/>
  <c r="AB12" i="4"/>
  <c r="AC8" i="4"/>
  <c r="AC9" i="4"/>
  <c r="AC11" i="4"/>
  <c r="AC12" i="4"/>
  <c r="AD8" i="4"/>
  <c r="AD9" i="4"/>
  <c r="AD11" i="4"/>
  <c r="AD12" i="4"/>
  <c r="AE8" i="4"/>
  <c r="AE9" i="4"/>
  <c r="AE11" i="4"/>
  <c r="AE12" i="4"/>
  <c r="AF8" i="4"/>
  <c r="AF9" i="4"/>
  <c r="AF11" i="4"/>
  <c r="AF12" i="4"/>
  <c r="AG8" i="4"/>
  <c r="AG9" i="4"/>
  <c r="AG11" i="4"/>
  <c r="AG12" i="4"/>
  <c r="AH8" i="4"/>
  <c r="AH9" i="4"/>
  <c r="AH11" i="4"/>
  <c r="AH12" i="4"/>
  <c r="AI8" i="4"/>
  <c r="AI9" i="4"/>
  <c r="AI11" i="4"/>
  <c r="AI12" i="4"/>
  <c r="AJ8" i="4"/>
  <c r="AJ9" i="4"/>
  <c r="AJ11" i="4"/>
  <c r="AJ12" i="4"/>
  <c r="AK8" i="4"/>
  <c r="AK9" i="4"/>
  <c r="AK11" i="4"/>
  <c r="AK12" i="4"/>
  <c r="AY9" i="17"/>
  <c r="A4" i="12"/>
  <c r="A1" i="12"/>
  <c r="H4" i="23"/>
  <c r="H5" i="23"/>
  <c r="H6" i="23"/>
  <c r="H7" i="23"/>
  <c r="H8" i="23"/>
  <c r="H9" i="23"/>
  <c r="H10" i="23"/>
  <c r="H11" i="23"/>
  <c r="H12" i="23"/>
  <c r="H13" i="23"/>
  <c r="H14" i="23"/>
  <c r="H15" i="23"/>
  <c r="H16" i="23"/>
  <c r="H17" i="23"/>
  <c r="H18" i="23"/>
  <c r="H19" i="23"/>
  <c r="H20" i="23"/>
  <c r="H21" i="23"/>
  <c r="H22" i="23"/>
  <c r="H23" i="23"/>
  <c r="H24" i="23"/>
  <c r="H25" i="23"/>
  <c r="H26" i="23"/>
  <c r="H27" i="23"/>
  <c r="H28" i="23"/>
  <c r="H29" i="23"/>
  <c r="H30" i="23"/>
  <c r="H31" i="23"/>
  <c r="H32" i="23"/>
  <c r="H33" i="23"/>
  <c r="H34" i="23"/>
  <c r="H35" i="23"/>
  <c r="H36" i="23"/>
  <c r="H37" i="23"/>
  <c r="H38" i="23"/>
  <c r="H39" i="23"/>
  <c r="H40" i="23"/>
  <c r="H41" i="23"/>
  <c r="H42" i="23"/>
  <c r="H43" i="23"/>
  <c r="H44" i="23"/>
  <c r="H45" i="23"/>
  <c r="H46" i="23"/>
  <c r="H47" i="23"/>
  <c r="H48" i="23"/>
  <c r="H49" i="23"/>
  <c r="H50" i="23"/>
  <c r="H51" i="23"/>
  <c r="H52" i="23"/>
  <c r="H53" i="23"/>
  <c r="H54" i="23"/>
  <c r="H55" i="23"/>
  <c r="H56" i="23"/>
  <c r="H57" i="23"/>
  <c r="H58" i="23"/>
  <c r="H59" i="23"/>
  <c r="H60" i="23"/>
  <c r="H61" i="23"/>
  <c r="H62" i="23"/>
  <c r="H63" i="23"/>
  <c r="H64" i="23"/>
  <c r="H65" i="23"/>
  <c r="H66" i="23"/>
  <c r="H67" i="23"/>
  <c r="H68" i="23"/>
  <c r="H69" i="23"/>
  <c r="H70" i="23"/>
  <c r="H71" i="23"/>
  <c r="H72" i="23"/>
  <c r="H73" i="23"/>
  <c r="H74" i="23"/>
  <c r="H75" i="23"/>
  <c r="H76" i="23"/>
  <c r="H77" i="23"/>
  <c r="H78" i="23"/>
  <c r="H79" i="23"/>
  <c r="H80" i="23"/>
  <c r="H81" i="23"/>
  <c r="H82" i="23"/>
  <c r="H83" i="23"/>
  <c r="H84" i="23"/>
  <c r="H85" i="23"/>
  <c r="H86" i="23"/>
  <c r="H87" i="23"/>
  <c r="H88" i="23"/>
  <c r="H89" i="23"/>
  <c r="H90" i="23"/>
  <c r="H91" i="23"/>
  <c r="H92" i="23"/>
  <c r="H93" i="23"/>
  <c r="H94" i="23"/>
  <c r="H95" i="23"/>
  <c r="H96" i="23"/>
  <c r="H97" i="23"/>
  <c r="H98" i="23"/>
  <c r="H99" i="23"/>
  <c r="H100" i="23"/>
  <c r="H101" i="23"/>
  <c r="H102" i="23"/>
  <c r="H103" i="23"/>
  <c r="H104" i="23"/>
  <c r="H105" i="23"/>
  <c r="H106" i="23"/>
  <c r="H107" i="23"/>
  <c r="H108" i="23"/>
  <c r="H109" i="23"/>
  <c r="H110" i="23"/>
  <c r="H111" i="23"/>
  <c r="H112" i="23"/>
  <c r="H113" i="23"/>
  <c r="H114" i="23"/>
  <c r="H115" i="23"/>
  <c r="H116" i="23"/>
  <c r="H117" i="23"/>
  <c r="H118" i="23"/>
  <c r="H119" i="23"/>
  <c r="H120" i="23"/>
  <c r="H121" i="23"/>
  <c r="H122" i="23"/>
  <c r="H123" i="23"/>
  <c r="H124" i="23"/>
  <c r="H125" i="23"/>
  <c r="H126" i="23"/>
  <c r="H127" i="23"/>
  <c r="H128" i="23"/>
  <c r="H129" i="23"/>
  <c r="H130" i="23"/>
  <c r="H131" i="23"/>
  <c r="H132" i="23"/>
  <c r="H133" i="23"/>
  <c r="H134" i="23"/>
  <c r="H135" i="23"/>
  <c r="H136" i="23"/>
  <c r="H137" i="23"/>
  <c r="H138" i="23"/>
  <c r="H139" i="23"/>
  <c r="H140" i="23"/>
  <c r="H141" i="23"/>
  <c r="H142" i="23"/>
  <c r="H143" i="23"/>
  <c r="H144" i="23"/>
  <c r="H145" i="23"/>
  <c r="H146" i="23"/>
  <c r="H147" i="23"/>
  <c r="H148" i="23"/>
  <c r="H149" i="23"/>
  <c r="H150" i="23"/>
  <c r="H151" i="23"/>
  <c r="H152" i="23"/>
  <c r="H153" i="23"/>
  <c r="H154" i="23"/>
  <c r="H155" i="23"/>
  <c r="H156" i="23"/>
  <c r="H157" i="23"/>
  <c r="H158" i="23"/>
  <c r="H159" i="23"/>
  <c r="H160" i="23"/>
  <c r="H161" i="23"/>
  <c r="H162" i="23"/>
  <c r="H163" i="23"/>
  <c r="H164" i="23"/>
  <c r="H165" i="23"/>
  <c r="H166" i="23"/>
  <c r="H167" i="23"/>
  <c r="H168" i="23"/>
  <c r="H169" i="23"/>
  <c r="H170" i="23"/>
  <c r="H171" i="23"/>
  <c r="H172" i="23"/>
  <c r="H173" i="23"/>
  <c r="H174" i="23"/>
  <c r="H175" i="23"/>
  <c r="H176" i="23"/>
  <c r="H177" i="23"/>
  <c r="H178" i="23"/>
  <c r="H179" i="23"/>
  <c r="H180" i="23"/>
  <c r="H181" i="23"/>
  <c r="H182" i="23"/>
  <c r="H183" i="23"/>
  <c r="H184" i="23"/>
  <c r="H185" i="23"/>
  <c r="H186" i="23"/>
  <c r="H187" i="23"/>
  <c r="H188" i="23"/>
  <c r="H189" i="23"/>
  <c r="H190" i="23"/>
  <c r="H191" i="23"/>
  <c r="H192" i="23"/>
  <c r="H193" i="23"/>
  <c r="H194" i="23"/>
  <c r="H195" i="23"/>
  <c r="H196" i="23"/>
  <c r="H197" i="23"/>
  <c r="H198" i="23"/>
  <c r="H199" i="23"/>
  <c r="H200" i="23"/>
  <c r="H201" i="23"/>
  <c r="H202" i="23"/>
  <c r="H203" i="23"/>
  <c r="I203" i="23"/>
  <c r="I202" i="23"/>
  <c r="I201" i="23"/>
  <c r="I200" i="23"/>
  <c r="I199" i="23"/>
  <c r="I198" i="23"/>
  <c r="I197" i="23"/>
  <c r="I196" i="23"/>
  <c r="I195" i="23"/>
  <c r="I194" i="23"/>
  <c r="I193" i="23"/>
  <c r="I192" i="23"/>
  <c r="I191" i="23"/>
  <c r="I190" i="23"/>
  <c r="I189" i="23"/>
  <c r="I188" i="23"/>
  <c r="I187" i="23"/>
  <c r="I186" i="23"/>
  <c r="I185" i="23"/>
  <c r="I184" i="23"/>
  <c r="I183" i="23"/>
  <c r="I182" i="23"/>
  <c r="I181" i="23"/>
  <c r="I180" i="23"/>
  <c r="I179" i="23"/>
  <c r="I178" i="23"/>
  <c r="I177" i="23"/>
  <c r="I176" i="23"/>
  <c r="I175" i="23"/>
  <c r="I174" i="23"/>
  <c r="I173" i="23"/>
  <c r="I172" i="23"/>
  <c r="I171" i="23"/>
  <c r="I170" i="23"/>
  <c r="I169" i="23"/>
  <c r="I168" i="23"/>
  <c r="I167" i="23"/>
  <c r="I166" i="23"/>
  <c r="I165" i="23"/>
  <c r="I164" i="23"/>
  <c r="I163" i="23"/>
  <c r="I162" i="23"/>
  <c r="I161" i="23"/>
  <c r="I160" i="23"/>
  <c r="I159" i="23"/>
  <c r="I158" i="23"/>
  <c r="I157" i="23"/>
  <c r="I156" i="23"/>
  <c r="I155" i="23"/>
  <c r="I154" i="23"/>
  <c r="I153" i="23"/>
  <c r="I152" i="23"/>
  <c r="I151" i="23"/>
  <c r="I150" i="23"/>
  <c r="I149" i="23"/>
  <c r="I148" i="23"/>
  <c r="I147" i="23"/>
  <c r="I146" i="23"/>
  <c r="I145" i="23"/>
  <c r="I144" i="23"/>
  <c r="I143" i="23"/>
  <c r="I142" i="23"/>
  <c r="I141" i="23"/>
  <c r="I140" i="23"/>
  <c r="I139" i="23"/>
  <c r="I138" i="23"/>
  <c r="I137" i="23"/>
  <c r="I136" i="23"/>
  <c r="I135" i="23"/>
  <c r="I134" i="23"/>
  <c r="I133" i="23"/>
  <c r="I132" i="23"/>
  <c r="I131" i="23"/>
  <c r="I130" i="23"/>
  <c r="I129" i="23"/>
  <c r="I128" i="23"/>
  <c r="I127" i="23"/>
  <c r="I126" i="23"/>
  <c r="I125" i="23"/>
  <c r="I124" i="23"/>
  <c r="I123" i="23"/>
  <c r="I122" i="23"/>
  <c r="I121" i="23"/>
  <c r="I120" i="23"/>
  <c r="I119" i="23"/>
  <c r="I118" i="23"/>
  <c r="I117" i="23"/>
  <c r="I116" i="23"/>
  <c r="I115" i="23"/>
  <c r="I114" i="23"/>
  <c r="I113" i="23"/>
  <c r="I112" i="23"/>
  <c r="I111" i="23"/>
  <c r="I110" i="23"/>
  <c r="I109" i="23"/>
  <c r="I108" i="23"/>
  <c r="I107" i="23"/>
  <c r="I106" i="23"/>
  <c r="I105" i="23"/>
  <c r="I104" i="23"/>
  <c r="I103" i="23"/>
  <c r="I102" i="23"/>
  <c r="I101" i="23"/>
  <c r="I100" i="23"/>
  <c r="I99" i="23"/>
  <c r="I98" i="23"/>
  <c r="I97" i="23"/>
  <c r="I96" i="23"/>
  <c r="I95" i="23"/>
  <c r="I94" i="23"/>
  <c r="I93" i="23"/>
  <c r="I92" i="23"/>
  <c r="I91" i="23"/>
  <c r="I90" i="23"/>
  <c r="I89" i="23"/>
  <c r="I88" i="23"/>
  <c r="I87" i="23"/>
  <c r="I86" i="23"/>
  <c r="I85" i="23"/>
  <c r="I84" i="23"/>
  <c r="I83" i="23"/>
  <c r="I82" i="23"/>
  <c r="I81" i="23"/>
  <c r="I80" i="23"/>
  <c r="I79" i="23"/>
  <c r="I78" i="23"/>
  <c r="I77" i="23"/>
  <c r="I76" i="23"/>
  <c r="I75" i="23"/>
  <c r="I74" i="23"/>
  <c r="I73" i="23"/>
  <c r="I72" i="23"/>
  <c r="I71" i="23"/>
  <c r="I70" i="23"/>
  <c r="I69" i="23"/>
  <c r="I68" i="23"/>
  <c r="I67" i="23"/>
  <c r="I66" i="23"/>
  <c r="I65" i="23"/>
  <c r="I64" i="23"/>
  <c r="I63" i="23"/>
  <c r="I62" i="23"/>
  <c r="I61" i="23"/>
  <c r="I60" i="23"/>
  <c r="I59" i="23"/>
  <c r="I58" i="23"/>
  <c r="I57" i="23"/>
  <c r="I56" i="23"/>
  <c r="I55" i="23"/>
  <c r="I54" i="23"/>
  <c r="I53" i="23"/>
  <c r="I52" i="23"/>
  <c r="I51" i="23"/>
  <c r="I50" i="23"/>
  <c r="I49" i="23"/>
  <c r="I48" i="23"/>
  <c r="I47" i="23"/>
  <c r="I46" i="23"/>
  <c r="I45" i="23"/>
  <c r="I44" i="23"/>
  <c r="I43" i="23"/>
  <c r="I42" i="23"/>
  <c r="I41" i="23"/>
  <c r="I40" i="23"/>
  <c r="I39" i="23"/>
  <c r="I38" i="23"/>
  <c r="I37" i="23"/>
  <c r="I36" i="23"/>
  <c r="I35" i="23"/>
  <c r="I34" i="23"/>
  <c r="I33" i="23"/>
  <c r="I32" i="23"/>
  <c r="I31" i="23"/>
  <c r="I30" i="23"/>
  <c r="I29" i="23"/>
  <c r="I28" i="23"/>
  <c r="I27" i="23"/>
  <c r="I26" i="23"/>
  <c r="I25" i="23"/>
  <c r="I24" i="23"/>
  <c r="I23" i="23"/>
  <c r="I22" i="23"/>
  <c r="I21" i="23"/>
  <c r="I20" i="23"/>
  <c r="I19" i="23"/>
  <c r="I18" i="23"/>
  <c r="I17" i="23"/>
  <c r="I16" i="23"/>
  <c r="I15" i="23"/>
  <c r="I14" i="23"/>
  <c r="I13" i="23"/>
  <c r="I12" i="23"/>
  <c r="I11" i="23"/>
  <c r="I10" i="23"/>
  <c r="I9" i="23"/>
  <c r="I8" i="23"/>
  <c r="I7" i="23"/>
  <c r="I6" i="23"/>
  <c r="I5" i="23"/>
  <c r="I4" i="23"/>
  <c r="A1" i="23"/>
  <c r="H4" i="22"/>
  <c r="H5" i="22"/>
  <c r="H7" i="22"/>
  <c r="H8" i="22"/>
  <c r="H9" i="22"/>
  <c r="H10" i="22"/>
  <c r="H11" i="22"/>
  <c r="H12" i="22"/>
  <c r="H13" i="22"/>
  <c r="H14" i="22"/>
  <c r="H15" i="22"/>
  <c r="H16" i="22"/>
  <c r="H17" i="22"/>
  <c r="H18" i="22"/>
  <c r="H19" i="22"/>
  <c r="H20" i="22"/>
  <c r="H21" i="22"/>
  <c r="H22" i="22"/>
  <c r="H23" i="22"/>
  <c r="H24" i="22"/>
  <c r="H25" i="22"/>
  <c r="H26" i="22"/>
  <c r="H27" i="22"/>
  <c r="H28" i="22"/>
  <c r="H29" i="22"/>
  <c r="H30" i="22"/>
  <c r="H31" i="22"/>
  <c r="H32" i="22"/>
  <c r="H33" i="22"/>
  <c r="H34" i="22"/>
  <c r="H35" i="22"/>
  <c r="H36" i="22"/>
  <c r="H37" i="22"/>
  <c r="H38" i="22"/>
  <c r="H39" i="22"/>
  <c r="H40" i="22"/>
  <c r="H41" i="22"/>
  <c r="H42" i="22"/>
  <c r="H43" i="22"/>
  <c r="H46" i="22"/>
  <c r="H47" i="22"/>
  <c r="H49" i="22"/>
  <c r="H50" i="22"/>
  <c r="H51" i="22"/>
  <c r="H53" i="22"/>
  <c r="H54" i="22"/>
  <c r="H55" i="22"/>
  <c r="H59" i="22"/>
  <c r="H60" i="22"/>
  <c r="H61" i="22"/>
  <c r="H62" i="22"/>
  <c r="H63" i="22"/>
  <c r="H64" i="22"/>
  <c r="H65" i="22"/>
  <c r="H66" i="22"/>
  <c r="H67" i="22"/>
  <c r="H68" i="22"/>
  <c r="H69" i="22"/>
  <c r="H70" i="22"/>
  <c r="H71" i="22"/>
  <c r="H73" i="22"/>
  <c r="H74" i="22"/>
  <c r="H75" i="22"/>
  <c r="H76" i="22"/>
  <c r="H77" i="22"/>
  <c r="H78" i="22"/>
  <c r="H79" i="22"/>
  <c r="H80" i="22"/>
  <c r="H81" i="22"/>
  <c r="H82" i="22"/>
  <c r="H83" i="22"/>
  <c r="H84" i="22"/>
  <c r="H85" i="22"/>
  <c r="H86" i="22"/>
  <c r="H87" i="22"/>
  <c r="H89" i="22"/>
  <c r="H90" i="22"/>
  <c r="H91" i="22"/>
  <c r="H92" i="22"/>
  <c r="H93" i="22"/>
  <c r="H94" i="22"/>
  <c r="H95" i="22"/>
  <c r="H96" i="22"/>
  <c r="H97" i="22"/>
  <c r="H98" i="22"/>
  <c r="H99" i="22"/>
  <c r="H101" i="22"/>
  <c r="H102" i="22"/>
  <c r="H103" i="22"/>
  <c r="H139" i="22"/>
  <c r="H140" i="22"/>
  <c r="H141" i="22"/>
  <c r="H142" i="22"/>
  <c r="H143" i="22"/>
  <c r="H144" i="22"/>
  <c r="H145" i="22"/>
  <c r="H146" i="22"/>
  <c r="H147" i="22"/>
  <c r="H148" i="22"/>
  <c r="H149" i="22"/>
  <c r="H150" i="22"/>
  <c r="H151" i="22"/>
  <c r="H152" i="22"/>
  <c r="H153" i="22"/>
  <c r="H154" i="22"/>
  <c r="H155" i="22"/>
  <c r="H156" i="22"/>
  <c r="H157" i="22"/>
  <c r="H158" i="22"/>
  <c r="H159" i="22"/>
  <c r="H160" i="22"/>
  <c r="H161" i="22"/>
  <c r="H162" i="22"/>
  <c r="H163" i="22"/>
  <c r="H164" i="22"/>
  <c r="H165" i="22"/>
  <c r="H166" i="22"/>
  <c r="H167" i="22"/>
  <c r="H168" i="22"/>
  <c r="H169" i="22"/>
  <c r="H170" i="22"/>
  <c r="H171" i="22"/>
  <c r="H172" i="22"/>
  <c r="H173" i="22"/>
  <c r="H174" i="22"/>
  <c r="H175" i="22"/>
  <c r="H176" i="22"/>
  <c r="H177" i="22"/>
  <c r="H178" i="22"/>
  <c r="H179" i="22"/>
  <c r="H180" i="22"/>
  <c r="H181" i="22"/>
  <c r="H182" i="22"/>
  <c r="H183" i="22"/>
  <c r="H184" i="22"/>
  <c r="H185" i="22"/>
  <c r="H186" i="22"/>
  <c r="H187" i="22"/>
  <c r="H188" i="22"/>
  <c r="H189" i="22"/>
  <c r="H190" i="22"/>
  <c r="H191" i="22"/>
  <c r="H192" i="22"/>
  <c r="H193" i="22"/>
  <c r="H194" i="22"/>
  <c r="H195" i="22"/>
  <c r="H196" i="22"/>
  <c r="H197" i="22"/>
  <c r="H198" i="22"/>
  <c r="H199" i="22"/>
  <c r="H200" i="22"/>
  <c r="H201" i="22"/>
  <c r="H202" i="22"/>
  <c r="H203" i="22"/>
  <c r="H204" i="22"/>
  <c r="H205" i="22"/>
  <c r="H206" i="22"/>
  <c r="H207" i="22"/>
  <c r="H208" i="22"/>
  <c r="H209" i="22"/>
  <c r="H210" i="22"/>
  <c r="H211" i="22"/>
  <c r="H212" i="22"/>
  <c r="H213" i="22"/>
  <c r="H214" i="22"/>
  <c r="H215" i="22"/>
  <c r="H216" i="22"/>
  <c r="H217" i="22"/>
  <c r="H218" i="22"/>
  <c r="H219" i="22"/>
  <c r="H220" i="22"/>
  <c r="H221" i="22"/>
  <c r="H222" i="22"/>
  <c r="H223" i="22"/>
  <c r="H224" i="22"/>
  <c r="H225" i="22"/>
  <c r="H226" i="22"/>
  <c r="H227" i="22"/>
  <c r="H228" i="22"/>
  <c r="H229" i="22"/>
  <c r="H230" i="22"/>
  <c r="H231" i="22"/>
  <c r="H232" i="22"/>
  <c r="H233" i="22"/>
  <c r="H234" i="22"/>
  <c r="H235" i="22"/>
  <c r="H236" i="22"/>
  <c r="H237" i="22"/>
  <c r="H238" i="22"/>
  <c r="H239" i="22"/>
  <c r="H240" i="22"/>
  <c r="H241" i="22"/>
  <c r="H242" i="22"/>
  <c r="H243" i="22"/>
  <c r="H244" i="22"/>
  <c r="H245" i="22"/>
  <c r="H246" i="22"/>
  <c r="H247" i="22"/>
  <c r="H248" i="22"/>
  <c r="H249" i="22"/>
  <c r="H250" i="22"/>
  <c r="H251" i="22"/>
  <c r="H252" i="22"/>
  <c r="H253" i="22"/>
  <c r="H254" i="22"/>
  <c r="H255" i="22"/>
  <c r="H256" i="22"/>
  <c r="H257" i="22"/>
  <c r="H258" i="22"/>
  <c r="H259" i="22"/>
  <c r="H260" i="22"/>
  <c r="H261" i="22"/>
  <c r="H262" i="22"/>
  <c r="H263" i="22"/>
  <c r="H264" i="22"/>
  <c r="H265" i="22"/>
  <c r="H266" i="22"/>
  <c r="H267" i="22"/>
  <c r="H268" i="22"/>
  <c r="H269" i="22"/>
  <c r="H270" i="22"/>
  <c r="H271" i="22"/>
  <c r="H272" i="22"/>
  <c r="H273" i="22"/>
  <c r="H274" i="22"/>
  <c r="H275" i="22"/>
  <c r="H276" i="22"/>
  <c r="H277" i="22"/>
  <c r="H278" i="22"/>
  <c r="H279" i="22"/>
  <c r="H280" i="22"/>
  <c r="H281" i="22"/>
  <c r="H282" i="22"/>
  <c r="H283" i="22"/>
  <c r="H284" i="22"/>
  <c r="H285" i="22"/>
  <c r="H286" i="22"/>
  <c r="H287" i="22"/>
  <c r="H288" i="22"/>
  <c r="H289" i="22"/>
  <c r="H290" i="22"/>
  <c r="H291" i="22"/>
  <c r="H292" i="22"/>
  <c r="H293" i="22"/>
  <c r="H294" i="22"/>
  <c r="H295" i="22"/>
  <c r="H296" i="22"/>
  <c r="H297" i="22"/>
  <c r="H298" i="22"/>
  <c r="H299" i="22"/>
  <c r="H300" i="22"/>
  <c r="H301" i="22"/>
  <c r="H302" i="22"/>
  <c r="H303" i="22"/>
  <c r="H304" i="22"/>
  <c r="H305" i="22"/>
  <c r="H306" i="22"/>
  <c r="H307" i="22"/>
  <c r="H308" i="22"/>
  <c r="H309" i="22"/>
  <c r="H310" i="22"/>
  <c r="H311" i="22"/>
  <c r="H312" i="22"/>
  <c r="H313" i="22"/>
  <c r="H314" i="22"/>
  <c r="H315" i="22"/>
  <c r="H316" i="22"/>
  <c r="H317" i="22"/>
  <c r="H318" i="22"/>
  <c r="H319" i="22"/>
  <c r="H320" i="22"/>
  <c r="H321" i="22"/>
  <c r="H322" i="22"/>
  <c r="H323" i="22"/>
  <c r="H324" i="22"/>
  <c r="H325" i="22"/>
  <c r="H326" i="22"/>
  <c r="H327" i="22"/>
  <c r="H328" i="22"/>
  <c r="H329" i="22"/>
  <c r="H330" i="22"/>
  <c r="H331" i="22"/>
  <c r="H332" i="22"/>
  <c r="H333" i="22"/>
  <c r="H334" i="22"/>
  <c r="H335" i="22"/>
  <c r="H336" i="22"/>
  <c r="H337" i="22"/>
  <c r="H338" i="22"/>
  <c r="H339" i="22"/>
  <c r="H340" i="22"/>
  <c r="H341" i="22"/>
  <c r="H342" i="22"/>
  <c r="H343" i="22"/>
  <c r="H344" i="22"/>
  <c r="H345" i="22"/>
  <c r="H346" i="22"/>
  <c r="H347" i="22"/>
  <c r="H348" i="22"/>
  <c r="H349" i="22"/>
  <c r="H350" i="22"/>
  <c r="H351" i="22"/>
  <c r="H352" i="22"/>
  <c r="H353" i="22"/>
  <c r="H354" i="22"/>
  <c r="H355" i="22"/>
  <c r="H356" i="22"/>
  <c r="H357" i="22"/>
  <c r="H358" i="22"/>
  <c r="H359" i="22"/>
  <c r="H360" i="22"/>
  <c r="H361" i="22"/>
  <c r="H362" i="22"/>
  <c r="H363" i="22"/>
  <c r="H364" i="22"/>
  <c r="H365" i="22"/>
  <c r="H366" i="22"/>
  <c r="H367" i="22"/>
  <c r="H368" i="22"/>
  <c r="H369" i="22"/>
  <c r="H370" i="22"/>
  <c r="H371" i="22"/>
  <c r="H372" i="22"/>
  <c r="H373" i="22"/>
  <c r="H374" i="22"/>
  <c r="H375" i="22"/>
  <c r="H376" i="22"/>
  <c r="H377" i="22"/>
  <c r="H378" i="22"/>
  <c r="H379" i="22"/>
  <c r="H380" i="22"/>
  <c r="H381" i="22"/>
  <c r="H382" i="22"/>
  <c r="H383" i="22"/>
  <c r="H384" i="22"/>
  <c r="H385" i="22"/>
  <c r="H386" i="22"/>
  <c r="H387" i="22"/>
  <c r="H388" i="22"/>
  <c r="H389" i="22"/>
  <c r="H390" i="22"/>
  <c r="H391" i="22"/>
  <c r="H392" i="22"/>
  <c r="H393" i="22"/>
  <c r="H394" i="22"/>
  <c r="H395" i="22"/>
  <c r="H396" i="22"/>
  <c r="H397" i="22"/>
  <c r="H398" i="22"/>
  <c r="H399" i="22"/>
  <c r="H400" i="22"/>
  <c r="H401" i="22"/>
  <c r="H402" i="22"/>
  <c r="H403" i="22"/>
  <c r="H404" i="22"/>
  <c r="H405" i="22"/>
  <c r="H406" i="22"/>
  <c r="H407" i="22"/>
  <c r="H408" i="22"/>
  <c r="H409" i="22"/>
  <c r="H410" i="22"/>
  <c r="H411" i="22"/>
  <c r="H412" i="22"/>
  <c r="H413" i="22"/>
  <c r="H414" i="22"/>
  <c r="H415" i="22"/>
  <c r="H416" i="22"/>
  <c r="H417" i="22"/>
  <c r="H418" i="22"/>
  <c r="H419" i="22"/>
  <c r="H420" i="22"/>
  <c r="H421" i="22"/>
  <c r="H422" i="22"/>
  <c r="H423" i="22"/>
  <c r="H424" i="22"/>
  <c r="H425" i="22"/>
  <c r="H426" i="22"/>
  <c r="H427" i="22"/>
  <c r="H428" i="22"/>
  <c r="H429" i="22"/>
  <c r="H430" i="22"/>
  <c r="H431" i="22"/>
  <c r="H432" i="22"/>
  <c r="H433" i="22"/>
  <c r="H434" i="22"/>
  <c r="H435" i="22"/>
  <c r="H436" i="22"/>
  <c r="H437" i="22"/>
  <c r="H438" i="22"/>
  <c r="H439" i="22"/>
  <c r="H440" i="22"/>
  <c r="H441" i="22"/>
  <c r="H442" i="22"/>
  <c r="H443" i="22"/>
  <c r="H444" i="22"/>
  <c r="H445" i="22"/>
  <c r="H446" i="22"/>
  <c r="H447" i="22"/>
  <c r="H448" i="22"/>
  <c r="H449" i="22"/>
  <c r="H450" i="22"/>
  <c r="H451" i="22"/>
  <c r="H452" i="22"/>
  <c r="H453" i="22"/>
  <c r="H454" i="22"/>
  <c r="H455" i="22"/>
  <c r="H456" i="22"/>
  <c r="H457" i="22"/>
  <c r="H458" i="22"/>
  <c r="H459" i="22"/>
  <c r="H460" i="22"/>
  <c r="H461" i="22"/>
  <c r="H462" i="22"/>
  <c r="H463" i="22"/>
  <c r="H464" i="22"/>
  <c r="H465" i="22"/>
  <c r="H466" i="22"/>
  <c r="H467" i="22"/>
  <c r="H468" i="22"/>
  <c r="H469" i="22"/>
  <c r="H470" i="22"/>
  <c r="H471" i="22"/>
  <c r="H472" i="22"/>
  <c r="H473" i="22"/>
  <c r="H474" i="22"/>
  <c r="H475" i="22"/>
  <c r="H476" i="22"/>
  <c r="H477" i="22"/>
  <c r="H478" i="22"/>
  <c r="H479" i="22"/>
  <c r="H480" i="22"/>
  <c r="H481" i="22"/>
  <c r="H482" i="22"/>
  <c r="H483" i="22"/>
  <c r="H484" i="22"/>
  <c r="H485" i="22"/>
  <c r="H486" i="22"/>
  <c r="H487" i="22"/>
  <c r="H488" i="22"/>
  <c r="H489" i="22"/>
  <c r="H490" i="22"/>
  <c r="H491" i="22"/>
  <c r="H492" i="22"/>
  <c r="H493" i="22"/>
  <c r="H494" i="22"/>
  <c r="H495" i="22"/>
  <c r="H496" i="22"/>
  <c r="H497" i="22"/>
  <c r="H498" i="22"/>
  <c r="H499" i="22"/>
  <c r="H500" i="22"/>
  <c r="H501" i="22"/>
  <c r="H502" i="22"/>
  <c r="H503" i="22"/>
  <c r="H504" i="22"/>
  <c r="H505" i="22"/>
  <c r="H506" i="22"/>
  <c r="H507" i="22"/>
  <c r="H508" i="22"/>
  <c r="H509" i="22"/>
  <c r="H510" i="22"/>
  <c r="H511" i="22"/>
  <c r="H512" i="22"/>
  <c r="H513" i="22"/>
  <c r="H514" i="22"/>
  <c r="H515" i="22"/>
  <c r="H516" i="22"/>
  <c r="H517" i="22"/>
  <c r="H518" i="22"/>
  <c r="H519" i="22"/>
  <c r="H520" i="22"/>
  <c r="H521" i="22"/>
  <c r="H522" i="22"/>
  <c r="H523" i="22"/>
  <c r="H524" i="22"/>
  <c r="H525" i="22"/>
  <c r="H526" i="22"/>
  <c r="H527" i="22"/>
  <c r="H528" i="22"/>
  <c r="H529" i="22"/>
  <c r="H530" i="22"/>
  <c r="H531" i="22"/>
  <c r="H532" i="22"/>
  <c r="H533" i="22"/>
  <c r="H534" i="22"/>
  <c r="H535" i="22"/>
  <c r="H536" i="22"/>
  <c r="H537" i="22"/>
  <c r="H538" i="22"/>
  <c r="H539" i="22"/>
  <c r="H540" i="22"/>
  <c r="H541" i="22"/>
  <c r="H542" i="22"/>
  <c r="H543" i="22"/>
  <c r="H544" i="22"/>
  <c r="H545" i="22"/>
  <c r="H546" i="22"/>
  <c r="H547" i="22"/>
  <c r="H548" i="22"/>
  <c r="H549" i="22"/>
  <c r="H550" i="22"/>
  <c r="H551" i="22"/>
  <c r="H552" i="22"/>
  <c r="H553" i="22"/>
  <c r="H554" i="22"/>
  <c r="H555" i="22"/>
  <c r="H556" i="22"/>
  <c r="H557" i="22"/>
  <c r="H558" i="22"/>
  <c r="H559" i="22"/>
  <c r="H560" i="22"/>
  <c r="H561" i="22"/>
  <c r="H562" i="22"/>
  <c r="H563" i="22"/>
  <c r="H564" i="22"/>
  <c r="H565" i="22"/>
  <c r="H566" i="22"/>
  <c r="H567" i="22"/>
  <c r="H568" i="22"/>
  <c r="H569" i="22"/>
  <c r="H570" i="22"/>
  <c r="H571" i="22"/>
  <c r="H572" i="22"/>
  <c r="H573" i="22"/>
  <c r="H574" i="22"/>
  <c r="H575" i="22"/>
  <c r="H576" i="22"/>
  <c r="H577" i="22"/>
  <c r="H578" i="22"/>
  <c r="H579" i="22"/>
  <c r="H580" i="22"/>
  <c r="H581" i="22"/>
  <c r="H582" i="22"/>
  <c r="H583" i="22"/>
  <c r="H584" i="22"/>
  <c r="H585" i="22"/>
  <c r="H586" i="22"/>
  <c r="H587" i="22"/>
  <c r="H588" i="22"/>
  <c r="H589" i="22"/>
  <c r="H590" i="22"/>
  <c r="H591" i="22"/>
  <c r="H592" i="22"/>
  <c r="H593" i="22"/>
  <c r="H594" i="22"/>
  <c r="H595" i="22"/>
  <c r="H596" i="22"/>
  <c r="H597" i="22"/>
  <c r="H598" i="22"/>
  <c r="H599" i="22"/>
  <c r="H600" i="22"/>
  <c r="H601" i="22"/>
  <c r="H602" i="22"/>
  <c r="H603" i="22"/>
  <c r="H604" i="22"/>
  <c r="H605" i="22"/>
  <c r="H606" i="22"/>
  <c r="H607" i="22"/>
  <c r="H608" i="22"/>
  <c r="H609" i="22"/>
  <c r="H610" i="22"/>
  <c r="H611" i="22"/>
  <c r="H612" i="22"/>
  <c r="H613" i="22"/>
  <c r="H614" i="22"/>
  <c r="H615" i="22"/>
  <c r="H616" i="22"/>
  <c r="H617" i="22"/>
  <c r="H618" i="22"/>
  <c r="H619" i="22"/>
  <c r="H620" i="22"/>
  <c r="H621" i="22"/>
  <c r="H622" i="22"/>
  <c r="H623" i="22"/>
  <c r="H624" i="22"/>
  <c r="H625" i="22"/>
  <c r="H626" i="22"/>
  <c r="H627" i="22"/>
  <c r="H628" i="22"/>
  <c r="H629" i="22"/>
  <c r="H630" i="22"/>
  <c r="H631" i="22"/>
  <c r="H632" i="22"/>
  <c r="H633" i="22"/>
  <c r="H634" i="22"/>
  <c r="H635" i="22"/>
  <c r="H636" i="22"/>
  <c r="H637" i="22"/>
  <c r="H638" i="22"/>
  <c r="H639" i="22"/>
  <c r="H640" i="22"/>
  <c r="H641" i="22"/>
  <c r="H642" i="22"/>
  <c r="H643" i="22"/>
  <c r="H644" i="22"/>
  <c r="H645" i="22"/>
  <c r="H646" i="22"/>
  <c r="H647" i="22"/>
  <c r="H648" i="22"/>
  <c r="H649" i="22"/>
  <c r="H650" i="22"/>
  <c r="H651" i="22"/>
  <c r="H652" i="22"/>
  <c r="H653" i="22"/>
  <c r="H654" i="22"/>
  <c r="H655" i="22"/>
  <c r="H656" i="22"/>
  <c r="H657" i="22"/>
  <c r="H658" i="22"/>
  <c r="H659" i="22"/>
  <c r="H660" i="22"/>
  <c r="H661" i="22"/>
  <c r="H662" i="22"/>
  <c r="H663" i="22"/>
  <c r="H664" i="22"/>
  <c r="H665" i="22"/>
  <c r="H666" i="22"/>
  <c r="H667" i="22"/>
  <c r="H668" i="22"/>
  <c r="H669" i="22"/>
  <c r="H670" i="22"/>
  <c r="H671" i="22"/>
  <c r="H672" i="22"/>
  <c r="H673" i="22"/>
  <c r="H674" i="22"/>
  <c r="H675" i="22"/>
  <c r="H676" i="22"/>
  <c r="H677" i="22"/>
  <c r="H678" i="22"/>
  <c r="H679" i="22"/>
  <c r="H680" i="22"/>
  <c r="H681" i="22"/>
  <c r="H682" i="22"/>
  <c r="H683" i="22"/>
  <c r="H684" i="22"/>
  <c r="H685" i="22"/>
  <c r="H686" i="22"/>
  <c r="H687" i="22"/>
  <c r="H688" i="22"/>
  <c r="H689" i="22"/>
  <c r="H690" i="22"/>
  <c r="H691" i="22"/>
  <c r="H692" i="22"/>
  <c r="H693" i="22"/>
  <c r="H694" i="22"/>
  <c r="H695" i="22"/>
  <c r="H696" i="22"/>
  <c r="H697" i="22"/>
  <c r="H698" i="22"/>
  <c r="H699" i="22"/>
  <c r="H700" i="22"/>
  <c r="H701" i="22"/>
  <c r="H702" i="22"/>
  <c r="H703" i="22"/>
  <c r="H704" i="22"/>
  <c r="H705" i="22"/>
  <c r="H706" i="22"/>
  <c r="H707" i="22"/>
  <c r="H708" i="22"/>
  <c r="H709" i="22"/>
  <c r="H710" i="22"/>
  <c r="H711" i="22"/>
  <c r="H712" i="22"/>
  <c r="H713" i="22"/>
  <c r="H714" i="22"/>
  <c r="H715" i="22"/>
  <c r="H716" i="22"/>
  <c r="H717" i="22"/>
  <c r="H718" i="22"/>
  <c r="H719" i="22"/>
  <c r="H720" i="22"/>
  <c r="H721" i="22"/>
  <c r="H722" i="22"/>
  <c r="H723" i="22"/>
  <c r="H724" i="22"/>
  <c r="H725" i="22"/>
  <c r="H726" i="22"/>
  <c r="H727" i="22"/>
  <c r="H728" i="22"/>
  <c r="H729" i="22"/>
  <c r="H730" i="22"/>
  <c r="H731" i="22"/>
  <c r="H732" i="22"/>
  <c r="H733" i="22"/>
  <c r="H734" i="22"/>
  <c r="H735" i="22"/>
  <c r="H736" i="22"/>
  <c r="H737" i="22"/>
  <c r="H738" i="22"/>
  <c r="H739" i="22"/>
  <c r="H740" i="22"/>
  <c r="H741" i="22"/>
  <c r="H742" i="22"/>
  <c r="H743" i="22"/>
  <c r="H744" i="22"/>
  <c r="H745" i="22"/>
  <c r="H746" i="22"/>
  <c r="H747" i="22"/>
  <c r="H748" i="22"/>
  <c r="H749" i="22"/>
  <c r="H750" i="22"/>
  <c r="H751" i="22"/>
  <c r="H752" i="22"/>
  <c r="H753" i="22"/>
  <c r="H754" i="22"/>
  <c r="H755" i="22"/>
  <c r="H756" i="22"/>
  <c r="H757" i="22"/>
  <c r="H758" i="22"/>
  <c r="H759" i="22"/>
  <c r="H760" i="22"/>
  <c r="H761" i="22"/>
  <c r="H762" i="22"/>
  <c r="H763" i="22"/>
  <c r="H764" i="22"/>
  <c r="H765" i="22"/>
  <c r="H766" i="22"/>
  <c r="H767" i="22"/>
  <c r="H768" i="22"/>
  <c r="H769" i="22"/>
  <c r="H770" i="22"/>
  <c r="H771" i="22"/>
  <c r="H772" i="22"/>
  <c r="H773" i="22"/>
  <c r="H774" i="22"/>
  <c r="H775" i="22"/>
  <c r="H776" i="22"/>
  <c r="H777" i="22"/>
  <c r="H778" i="22"/>
  <c r="H779" i="22"/>
  <c r="H780" i="22"/>
  <c r="H781" i="22"/>
  <c r="H782" i="22"/>
  <c r="H783" i="22"/>
  <c r="H784" i="22"/>
  <c r="H785" i="22"/>
  <c r="H786" i="22"/>
  <c r="H787" i="22"/>
  <c r="H788" i="22"/>
  <c r="H789" i="22"/>
  <c r="H790" i="22"/>
  <c r="H791" i="22"/>
  <c r="H792" i="22"/>
  <c r="H793" i="22"/>
  <c r="H794" i="22"/>
  <c r="H795" i="22"/>
  <c r="H796" i="22"/>
  <c r="H797" i="22"/>
  <c r="H798" i="22"/>
  <c r="H799" i="22"/>
  <c r="H800" i="22"/>
  <c r="H801" i="22"/>
  <c r="H802" i="22"/>
  <c r="H803" i="22"/>
  <c r="H804" i="22"/>
  <c r="H805" i="22"/>
  <c r="H806" i="22"/>
  <c r="H807" i="22"/>
  <c r="H808" i="22"/>
  <c r="H809" i="22"/>
  <c r="H810" i="22"/>
  <c r="H811" i="22"/>
  <c r="H812" i="22"/>
  <c r="H813" i="22"/>
  <c r="H814" i="22"/>
  <c r="H815" i="22"/>
  <c r="H816" i="22"/>
  <c r="H817" i="22"/>
  <c r="H818" i="22"/>
  <c r="H819" i="22"/>
  <c r="H820" i="22"/>
  <c r="H821" i="22"/>
  <c r="H822" i="22"/>
  <c r="H823" i="22"/>
  <c r="H824" i="22"/>
  <c r="H825" i="22"/>
  <c r="H826" i="22"/>
  <c r="H827" i="22"/>
  <c r="H828" i="22"/>
  <c r="H829" i="22"/>
  <c r="H830" i="22"/>
  <c r="H831" i="22"/>
  <c r="H832" i="22"/>
  <c r="H833" i="22"/>
  <c r="H834" i="22"/>
  <c r="H835" i="22"/>
  <c r="H836" i="22"/>
  <c r="H837" i="22"/>
  <c r="H838" i="22"/>
  <c r="H839" i="22"/>
  <c r="H840" i="22"/>
  <c r="H841" i="22"/>
  <c r="H842" i="22"/>
  <c r="H843" i="22"/>
  <c r="H844" i="22"/>
  <c r="H845" i="22"/>
  <c r="H846" i="22"/>
  <c r="H847" i="22"/>
  <c r="H848" i="22"/>
  <c r="H849" i="22"/>
  <c r="H850" i="22"/>
  <c r="H851" i="22"/>
  <c r="H852" i="22"/>
  <c r="H853" i="22"/>
  <c r="H854" i="22"/>
  <c r="H855" i="22"/>
  <c r="H856" i="22"/>
  <c r="H857" i="22"/>
  <c r="H858" i="22"/>
  <c r="H859" i="22"/>
  <c r="H860" i="22"/>
  <c r="H861" i="22"/>
  <c r="H862" i="22"/>
  <c r="H863" i="22"/>
  <c r="H864" i="22"/>
  <c r="H865" i="22"/>
  <c r="H866" i="22"/>
  <c r="H867" i="22"/>
  <c r="H868" i="22"/>
  <c r="H869" i="22"/>
  <c r="H870" i="22"/>
  <c r="H871" i="22"/>
  <c r="H872" i="22"/>
  <c r="H873" i="22"/>
  <c r="H874" i="22"/>
  <c r="H875" i="22"/>
  <c r="H876" i="22"/>
  <c r="H877" i="22"/>
  <c r="H878" i="22"/>
  <c r="H879" i="22"/>
  <c r="H880" i="22"/>
  <c r="H881" i="22"/>
  <c r="H882" i="22"/>
  <c r="H883" i="22"/>
  <c r="H884" i="22"/>
  <c r="H885" i="22"/>
  <c r="H886" i="22"/>
  <c r="H887" i="22"/>
  <c r="H888" i="22"/>
  <c r="H889" i="22"/>
  <c r="H890" i="22"/>
  <c r="H891" i="22"/>
  <c r="H892" i="22"/>
  <c r="H893" i="22"/>
  <c r="H894" i="22"/>
  <c r="H895" i="22"/>
  <c r="H896" i="22"/>
  <c r="H897" i="22"/>
  <c r="H898" i="22"/>
  <c r="H899" i="22"/>
  <c r="H900" i="22"/>
  <c r="H901" i="22"/>
  <c r="H902" i="22"/>
  <c r="H903" i="22"/>
  <c r="H904" i="22"/>
  <c r="H905" i="22"/>
  <c r="H906" i="22"/>
  <c r="H907" i="22"/>
  <c r="H908" i="22"/>
  <c r="H909" i="22"/>
  <c r="H910" i="22"/>
  <c r="H911" i="22"/>
  <c r="H912" i="22"/>
  <c r="H913" i="22"/>
  <c r="H914" i="22"/>
  <c r="H915" i="22"/>
  <c r="H916" i="22"/>
  <c r="H917" i="22"/>
  <c r="H918" i="22"/>
  <c r="H919" i="22"/>
  <c r="H920" i="22"/>
  <c r="H921" i="22"/>
  <c r="H922" i="22"/>
  <c r="H923" i="22"/>
  <c r="H924" i="22"/>
  <c r="H925" i="22"/>
  <c r="H926" i="22"/>
  <c r="H927" i="22"/>
  <c r="H928" i="22"/>
  <c r="H929" i="22"/>
  <c r="H930" i="22"/>
  <c r="H931" i="22"/>
  <c r="H932" i="22"/>
  <c r="H933" i="22"/>
  <c r="H934" i="22"/>
  <c r="H935" i="22"/>
  <c r="H936" i="22"/>
  <c r="H937" i="22"/>
  <c r="H938" i="22"/>
  <c r="H939" i="22"/>
  <c r="H940" i="22"/>
  <c r="H941" i="22"/>
  <c r="H942" i="22"/>
  <c r="H943" i="22"/>
  <c r="H944" i="22"/>
  <c r="H945" i="22"/>
  <c r="H946" i="22"/>
  <c r="H947" i="22"/>
  <c r="H948" i="22"/>
  <c r="H949" i="22"/>
  <c r="H950" i="22"/>
  <c r="H951" i="22"/>
  <c r="H952" i="22"/>
  <c r="H953" i="22"/>
  <c r="H954" i="22"/>
  <c r="H955" i="22"/>
  <c r="H956" i="22"/>
  <c r="H957" i="22"/>
  <c r="H958" i="22"/>
  <c r="H959" i="22"/>
  <c r="H960" i="22"/>
  <c r="H961" i="22"/>
  <c r="H962" i="22"/>
  <c r="H963" i="22"/>
  <c r="H964" i="22"/>
  <c r="H965" i="22"/>
  <c r="H966" i="22"/>
  <c r="H967" i="22"/>
  <c r="H968" i="22"/>
  <c r="H969" i="22"/>
  <c r="H970" i="22"/>
  <c r="H971" i="22"/>
  <c r="H972" i="22"/>
  <c r="H973" i="22"/>
  <c r="H974" i="22"/>
  <c r="H975" i="22"/>
  <c r="H976" i="22"/>
  <c r="H977" i="22"/>
  <c r="H978" i="22"/>
  <c r="H979" i="22"/>
  <c r="H980" i="22"/>
  <c r="H981" i="22"/>
  <c r="H982" i="22"/>
  <c r="H983" i="22"/>
  <c r="H984" i="22"/>
  <c r="H985" i="22"/>
  <c r="H986" i="22"/>
  <c r="H987" i="22"/>
  <c r="H988" i="22"/>
  <c r="H989" i="22"/>
  <c r="H990" i="22"/>
  <c r="H991" i="22"/>
  <c r="H992" i="22"/>
  <c r="H993" i="22"/>
  <c r="H994" i="22"/>
  <c r="H995" i="22"/>
  <c r="H996" i="22"/>
  <c r="H997" i="22"/>
  <c r="H998" i="22"/>
  <c r="H999" i="22"/>
  <c r="A1" i="22"/>
  <c r="G5" i="8"/>
  <c r="G6" i="8"/>
  <c r="G7" i="8"/>
  <c r="G8" i="8"/>
  <c r="G9" i="8"/>
  <c r="G10" i="8"/>
  <c r="G11" i="8"/>
  <c r="G12" i="8"/>
  <c r="G13" i="8"/>
  <c r="G14" i="8"/>
  <c r="G15" i="8"/>
  <c r="G16" i="8"/>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G50" i="8"/>
  <c r="G51" i="8"/>
  <c r="G52" i="8"/>
  <c r="G53" i="8"/>
  <c r="G54" i="8"/>
  <c r="G55" i="8"/>
  <c r="G56" i="8"/>
  <c r="G57" i="8"/>
  <c r="G58" i="8"/>
  <c r="G59" i="8"/>
  <c r="G60" i="8"/>
  <c r="G61" i="8"/>
  <c r="G62" i="8"/>
  <c r="G63" i="8"/>
  <c r="G64" i="8"/>
  <c r="G65" i="8"/>
  <c r="G66" i="8"/>
  <c r="G67" i="8"/>
  <c r="G68" i="8"/>
  <c r="G69" i="8"/>
  <c r="G70" i="8"/>
  <c r="G71" i="8"/>
  <c r="G72" i="8"/>
  <c r="G73" i="8"/>
  <c r="G74" i="8"/>
  <c r="G75" i="8"/>
  <c r="G76" i="8"/>
  <c r="G77" i="8"/>
  <c r="G78" i="8"/>
  <c r="G79" i="8"/>
  <c r="G80" i="8"/>
  <c r="G81" i="8"/>
  <c r="G82" i="8"/>
  <c r="G83" i="8"/>
  <c r="G84" i="8"/>
  <c r="G85" i="8"/>
  <c r="G86" i="8"/>
  <c r="G87" i="8"/>
  <c r="G88" i="8"/>
  <c r="G89" i="8"/>
  <c r="G90" i="8"/>
  <c r="G91" i="8"/>
  <c r="G92" i="8"/>
  <c r="G93" i="8"/>
  <c r="G94" i="8"/>
  <c r="G95" i="8"/>
  <c r="G96" i="8"/>
  <c r="G97" i="8"/>
  <c r="G98" i="8"/>
  <c r="G99" i="8"/>
  <c r="G100" i="8"/>
  <c r="G101" i="8"/>
  <c r="G102" i="8"/>
  <c r="G103" i="8"/>
  <c r="F104" i="8"/>
  <c r="A1" i="8"/>
  <c r="AO113" i="14"/>
  <c r="AO114" i="14"/>
  <c r="AO115" i="14"/>
  <c r="AO116" i="14"/>
  <c r="AO117" i="14"/>
  <c r="AO118" i="14"/>
  <c r="AO119" i="14"/>
  <c r="AO120" i="14"/>
  <c r="AO121" i="14"/>
  <c r="AO122" i="14"/>
  <c r="AN113" i="14"/>
  <c r="AN114" i="14"/>
  <c r="AN115" i="14"/>
  <c r="AN116" i="14"/>
  <c r="AN117" i="14"/>
  <c r="AN118" i="14"/>
  <c r="AN119" i="14"/>
  <c r="AN120" i="14"/>
  <c r="AN121" i="14"/>
  <c r="AN122" i="14"/>
  <c r="W113" i="14"/>
  <c r="AE113" i="14" s="1"/>
  <c r="AI113" i="14" s="1"/>
  <c r="AM113" i="14" s="1"/>
  <c r="W114" i="14"/>
  <c r="AE114" i="14" s="1"/>
  <c r="AI114" i="14" s="1"/>
  <c r="W115" i="14"/>
  <c r="AE115" i="14" s="1"/>
  <c r="AI115" i="14" s="1"/>
  <c r="AM115" i="14" s="1"/>
  <c r="W116" i="14"/>
  <c r="AE116" i="14" s="1"/>
  <c r="AI116" i="14" s="1"/>
  <c r="AM116" i="14" s="1"/>
  <c r="W117" i="14"/>
  <c r="AE117" i="14" s="1"/>
  <c r="AI117" i="14" s="1"/>
  <c r="AM117" i="14" s="1"/>
  <c r="W118" i="14"/>
  <c r="AE118" i="14" s="1"/>
  <c r="AI118" i="14" s="1"/>
  <c r="AM118" i="14" s="1"/>
  <c r="W119" i="14"/>
  <c r="AE119" i="14" s="1"/>
  <c r="AI119" i="14" s="1"/>
  <c r="AM119" i="14" s="1"/>
  <c r="W120" i="14"/>
  <c r="AE120" i="14" s="1"/>
  <c r="AI120" i="14" s="1"/>
  <c r="AM120" i="14" s="1"/>
  <c r="W121" i="14"/>
  <c r="AE121" i="14" s="1"/>
  <c r="AI121" i="14" s="1"/>
  <c r="AM121" i="14" s="1"/>
  <c r="W122" i="14"/>
  <c r="AE122" i="14" s="1"/>
  <c r="AI122" i="14" s="1"/>
  <c r="AM122" i="14" s="1"/>
  <c r="V113" i="14"/>
  <c r="AD113" i="14" s="1"/>
  <c r="V114" i="14"/>
  <c r="AD114" i="14" s="1"/>
  <c r="AH114" i="14" s="1"/>
  <c r="AL114" i="14" s="1"/>
  <c r="V115" i="14"/>
  <c r="AD115" i="14" s="1"/>
  <c r="AH115" i="14" s="1"/>
  <c r="AL115" i="14" s="1"/>
  <c r="V116" i="14"/>
  <c r="AD116" i="14" s="1"/>
  <c r="AH116" i="14" s="1"/>
  <c r="AL116" i="14" s="1"/>
  <c r="V117" i="14"/>
  <c r="AD117" i="14" s="1"/>
  <c r="AH117" i="14" s="1"/>
  <c r="AL117" i="14" s="1"/>
  <c r="V118" i="14"/>
  <c r="AD118" i="14" s="1"/>
  <c r="AH118" i="14" s="1"/>
  <c r="AL118" i="14" s="1"/>
  <c r="V119" i="14"/>
  <c r="V120" i="14"/>
  <c r="AD120" i="14" s="1"/>
  <c r="AH120" i="14" s="1"/>
  <c r="AL120" i="14" s="1"/>
  <c r="V121" i="14"/>
  <c r="AD121" i="14" s="1"/>
  <c r="AH121" i="14" s="1"/>
  <c r="AL121" i="14" s="1"/>
  <c r="V122" i="14"/>
  <c r="AD122" i="14" s="1"/>
  <c r="AH122" i="14" s="1"/>
  <c r="AL122" i="14" s="1"/>
  <c r="AK113" i="14"/>
  <c r="AK114" i="14"/>
  <c r="AK115" i="14"/>
  <c r="AK116" i="14"/>
  <c r="AK117" i="14"/>
  <c r="AK118" i="14"/>
  <c r="AK119" i="14"/>
  <c r="AK120" i="14"/>
  <c r="AK121" i="14"/>
  <c r="AK122" i="14"/>
  <c r="AJ113" i="14"/>
  <c r="AJ114" i="14"/>
  <c r="AJ115" i="14"/>
  <c r="AJ116" i="14"/>
  <c r="AJ117" i="14"/>
  <c r="AJ118" i="14"/>
  <c r="AJ119" i="14"/>
  <c r="AJ120" i="14"/>
  <c r="AJ121" i="14"/>
  <c r="AJ122" i="14"/>
  <c r="AG113" i="14"/>
  <c r="AG114" i="14"/>
  <c r="AG115" i="14"/>
  <c r="AG116" i="14"/>
  <c r="AG117" i="14"/>
  <c r="AG118" i="14"/>
  <c r="AG119" i="14"/>
  <c r="AG120" i="14"/>
  <c r="AG121" i="14"/>
  <c r="AG122" i="14"/>
  <c r="AF113" i="14"/>
  <c r="AF114" i="14"/>
  <c r="AF115" i="14"/>
  <c r="AF116" i="14"/>
  <c r="AF117" i="14"/>
  <c r="AF118" i="14"/>
  <c r="AF119" i="14"/>
  <c r="AF120" i="14"/>
  <c r="AF121" i="14"/>
  <c r="AF122" i="14"/>
  <c r="Y113" i="14"/>
  <c r="Y114" i="14"/>
  <c r="Y115" i="14"/>
  <c r="Y116" i="14"/>
  <c r="Y117" i="14"/>
  <c r="Y118" i="14"/>
  <c r="Y119" i="14"/>
  <c r="Y120" i="14"/>
  <c r="Y121" i="14"/>
  <c r="Y122" i="14"/>
  <c r="X113" i="14"/>
  <c r="X114" i="14"/>
  <c r="X115" i="14"/>
  <c r="X116" i="14"/>
  <c r="X117" i="14"/>
  <c r="X118" i="14"/>
  <c r="X119" i="14"/>
  <c r="X120" i="14"/>
  <c r="X121" i="14"/>
  <c r="X122" i="14"/>
  <c r="U123" i="14"/>
  <c r="T123" i="14"/>
  <c r="S123" i="14"/>
  <c r="P123" i="14"/>
  <c r="O123" i="14"/>
  <c r="N123" i="14"/>
  <c r="K123" i="14"/>
  <c r="J123" i="14"/>
  <c r="I123" i="14"/>
  <c r="C113" i="14"/>
  <c r="C114" i="14"/>
  <c r="C115" i="14"/>
  <c r="C116" i="14"/>
  <c r="C117" i="14"/>
  <c r="C118" i="14"/>
  <c r="C119" i="14"/>
  <c r="C120" i="14"/>
  <c r="C121" i="14"/>
  <c r="C122" i="14"/>
  <c r="B122" i="14"/>
  <c r="B121" i="14"/>
  <c r="B120" i="14"/>
  <c r="B119" i="14"/>
  <c r="B118" i="14"/>
  <c r="B117" i="14"/>
  <c r="B116" i="14"/>
  <c r="B115" i="14"/>
  <c r="B114" i="14"/>
  <c r="B113" i="14"/>
  <c r="V9" i="14"/>
  <c r="AD9" i="14" s="1"/>
  <c r="AH9" i="14" s="1"/>
  <c r="AL9" i="14" s="1"/>
  <c r="M8" i="18"/>
  <c r="U8" i="18"/>
  <c r="X9" i="14" s="1"/>
  <c r="C9" i="14"/>
  <c r="V10" i="14"/>
  <c r="AD10" i="14" s="1"/>
  <c r="AH10" i="14" s="1"/>
  <c r="AL10" i="14" s="1"/>
  <c r="M9" i="18"/>
  <c r="U9" i="18"/>
  <c r="X10" i="14" s="1"/>
  <c r="C10" i="14"/>
  <c r="V11" i="14"/>
  <c r="AD11" i="14" s="1"/>
  <c r="AH11" i="14" s="1"/>
  <c r="AL11" i="14" s="1"/>
  <c r="M10" i="18"/>
  <c r="U10" i="18"/>
  <c r="X11" i="14" s="1"/>
  <c r="C11" i="14"/>
  <c r="AO12" i="14"/>
  <c r="V13" i="14"/>
  <c r="AD13" i="14" s="1"/>
  <c r="AH13" i="14" s="1"/>
  <c r="AL13" i="14" s="1"/>
  <c r="M12" i="18"/>
  <c r="U12" i="18"/>
  <c r="X13" i="14" s="1"/>
  <c r="C13" i="14"/>
  <c r="V14" i="14"/>
  <c r="AD14" i="14" s="1"/>
  <c r="AH14" i="14" s="1"/>
  <c r="M13" i="18"/>
  <c r="U13" i="18"/>
  <c r="X14" i="14" s="1"/>
  <c r="C14" i="14"/>
  <c r="V15" i="14"/>
  <c r="AD15" i="14" s="1"/>
  <c r="AH15" i="14" s="1"/>
  <c r="AL15" i="14" s="1"/>
  <c r="M14" i="18"/>
  <c r="U14" i="18"/>
  <c r="X15" i="14" s="1"/>
  <c r="C15" i="14"/>
  <c r="V16" i="14"/>
  <c r="AD16" i="14" s="1"/>
  <c r="M15" i="18"/>
  <c r="U15" i="18"/>
  <c r="X16" i="14" s="1"/>
  <c r="C16" i="14"/>
  <c r="V17" i="14"/>
  <c r="AD17" i="14" s="1"/>
  <c r="AH17" i="14" s="1"/>
  <c r="AL17" i="14" s="1"/>
  <c r="M16" i="18"/>
  <c r="U16" i="18"/>
  <c r="X17" i="14" s="1"/>
  <c r="C17" i="14"/>
  <c r="V18" i="14"/>
  <c r="AD18" i="14" s="1"/>
  <c r="AH18" i="14" s="1"/>
  <c r="AL18" i="14" s="1"/>
  <c r="M17" i="18"/>
  <c r="U17" i="18"/>
  <c r="X18" i="14"/>
  <c r="C18" i="14"/>
  <c r="V19" i="14"/>
  <c r="AD19" i="14" s="1"/>
  <c r="M18" i="18"/>
  <c r="U18" i="18"/>
  <c r="X19" i="14" s="1"/>
  <c r="C19" i="14"/>
  <c r="V20" i="14"/>
  <c r="AD20" i="14" s="1"/>
  <c r="AH20" i="14" s="1"/>
  <c r="M19" i="18"/>
  <c r="U19" i="18"/>
  <c r="X20" i="14" s="1"/>
  <c r="C20" i="14"/>
  <c r="V21" i="14"/>
  <c r="AD21" i="14" s="1"/>
  <c r="AH21" i="14" s="1"/>
  <c r="AL21" i="14" s="1"/>
  <c r="M20" i="18"/>
  <c r="U20" i="18"/>
  <c r="X21" i="14" s="1"/>
  <c r="C21" i="14"/>
  <c r="V22" i="14"/>
  <c r="AD22" i="14" s="1"/>
  <c r="M21" i="18"/>
  <c r="U21" i="18"/>
  <c r="X22" i="14" s="1"/>
  <c r="C22" i="14"/>
  <c r="V23" i="14"/>
  <c r="AD23" i="14" s="1"/>
  <c r="AH23" i="14" s="1"/>
  <c r="M22" i="18"/>
  <c r="U22" i="18"/>
  <c r="X23" i="14" s="1"/>
  <c r="C23" i="14"/>
  <c r="V24" i="14"/>
  <c r="AD24" i="14" s="1"/>
  <c r="AH24" i="14" s="1"/>
  <c r="AL24" i="14" s="1"/>
  <c r="M23" i="18"/>
  <c r="U23" i="18"/>
  <c r="X24" i="14" s="1"/>
  <c r="C24" i="14"/>
  <c r="V25" i="14"/>
  <c r="AD25" i="14" s="1"/>
  <c r="AH25" i="14" s="1"/>
  <c r="AL25" i="14" s="1"/>
  <c r="M24" i="18"/>
  <c r="U24" i="18"/>
  <c r="X25" i="14" s="1"/>
  <c r="C25" i="14"/>
  <c r="V26" i="14"/>
  <c r="AD26" i="14" s="1"/>
  <c r="M25" i="18"/>
  <c r="U25" i="18"/>
  <c r="X26" i="14" s="1"/>
  <c r="C26" i="14"/>
  <c r="V27" i="14"/>
  <c r="AD27" i="14" s="1"/>
  <c r="AH27" i="14" s="1"/>
  <c r="M26" i="18"/>
  <c r="U26" i="18"/>
  <c r="X27" i="14" s="1"/>
  <c r="C27" i="14"/>
  <c r="V28" i="14"/>
  <c r="AD28" i="14" s="1"/>
  <c r="M27" i="18"/>
  <c r="U27" i="18"/>
  <c r="X28" i="14" s="1"/>
  <c r="C28" i="14"/>
  <c r="V29" i="14"/>
  <c r="AD29" i="14" s="1"/>
  <c r="AH29" i="14" s="1"/>
  <c r="AL29" i="14" s="1"/>
  <c r="M28" i="18"/>
  <c r="U28" i="18"/>
  <c r="X29" i="14" s="1"/>
  <c r="C29" i="14"/>
  <c r="V30" i="14"/>
  <c r="AD30" i="14" s="1"/>
  <c r="AH30" i="14" s="1"/>
  <c r="AL30" i="14" s="1"/>
  <c r="M29" i="18"/>
  <c r="U29" i="18"/>
  <c r="X30" i="14" s="1"/>
  <c r="C30" i="14"/>
  <c r="V31" i="14"/>
  <c r="AD31" i="14" s="1"/>
  <c r="M30" i="18"/>
  <c r="U30" i="18"/>
  <c r="X31" i="14" s="1"/>
  <c r="C31" i="14"/>
  <c r="V32" i="14"/>
  <c r="AD32" i="14" s="1"/>
  <c r="AH32" i="14" s="1"/>
  <c r="M31" i="18"/>
  <c r="U31" i="18"/>
  <c r="X32" i="14" s="1"/>
  <c r="C32" i="14"/>
  <c r="V33" i="14"/>
  <c r="AD33" i="14" s="1"/>
  <c r="M32" i="18"/>
  <c r="U32" i="18"/>
  <c r="X33" i="14" s="1"/>
  <c r="C33" i="14"/>
  <c r="V34" i="14"/>
  <c r="AD34" i="14" s="1"/>
  <c r="AH34" i="14" s="1"/>
  <c r="AL34" i="14" s="1"/>
  <c r="M33" i="18"/>
  <c r="U33" i="18"/>
  <c r="X34" i="14" s="1"/>
  <c r="C34" i="14"/>
  <c r="V35" i="14"/>
  <c r="AD35" i="14" s="1"/>
  <c r="AH35" i="14" s="1"/>
  <c r="AL35" i="14" s="1"/>
  <c r="U34" i="18"/>
  <c r="X35" i="14" s="1"/>
  <c r="C35" i="14"/>
  <c r="V36" i="14"/>
  <c r="AD36" i="14" s="1"/>
  <c r="AH36" i="14" s="1"/>
  <c r="AL36" i="14" s="1"/>
  <c r="M35" i="18"/>
  <c r="U35" i="18"/>
  <c r="X36" i="14" s="1"/>
  <c r="C36" i="14"/>
  <c r="V37" i="14"/>
  <c r="AD37" i="14" s="1"/>
  <c r="AH37" i="14" s="1"/>
  <c r="AL37" i="14" s="1"/>
  <c r="M36" i="18"/>
  <c r="U36" i="18"/>
  <c r="X37" i="14" s="1"/>
  <c r="C37" i="14"/>
  <c r="V38" i="14"/>
  <c r="AD38" i="14" s="1"/>
  <c r="AH38" i="14" s="1"/>
  <c r="M37" i="18"/>
  <c r="U37" i="18"/>
  <c r="X38" i="14" s="1"/>
  <c r="C38" i="14"/>
  <c r="AO39" i="14"/>
  <c r="V40" i="14"/>
  <c r="AD40" i="14" s="1"/>
  <c r="M39" i="18"/>
  <c r="U39" i="18"/>
  <c r="X40" i="14" s="1"/>
  <c r="C40" i="14"/>
  <c r="V41" i="14"/>
  <c r="AD41" i="14" s="1"/>
  <c r="AH41" i="14" s="1"/>
  <c r="AL41" i="14" s="1"/>
  <c r="M40" i="18"/>
  <c r="U40" i="18"/>
  <c r="X41" i="14" s="1"/>
  <c r="C41" i="14"/>
  <c r="V42" i="14"/>
  <c r="AD42" i="14" s="1"/>
  <c r="AH42" i="14" s="1"/>
  <c r="AL42" i="14" s="1"/>
  <c r="M41" i="18"/>
  <c r="U41" i="18"/>
  <c r="X42" i="14" s="1"/>
  <c r="C42" i="14"/>
  <c r="V43" i="14"/>
  <c r="AD43" i="14" s="1"/>
  <c r="AH43" i="14" s="1"/>
  <c r="AL43" i="14" s="1"/>
  <c r="M42" i="18"/>
  <c r="U42" i="18"/>
  <c r="X43" i="14" s="1"/>
  <c r="C43" i="14"/>
  <c r="V44" i="14"/>
  <c r="AD44" i="14" s="1"/>
  <c r="M43" i="18"/>
  <c r="U43" i="18"/>
  <c r="X44" i="14" s="1"/>
  <c r="C44" i="14"/>
  <c r="V45" i="14"/>
  <c r="AD45" i="14" s="1"/>
  <c r="AH45" i="14" s="1"/>
  <c r="M44" i="18"/>
  <c r="U44" i="18"/>
  <c r="X45" i="14" s="1"/>
  <c r="C45" i="14"/>
  <c r="V46" i="14"/>
  <c r="AD46" i="14" s="1"/>
  <c r="AH46" i="14" s="1"/>
  <c r="AL46" i="14" s="1"/>
  <c r="M45" i="18"/>
  <c r="U45" i="18"/>
  <c r="X46" i="14" s="1"/>
  <c r="C46" i="14"/>
  <c r="V47" i="14"/>
  <c r="AD47" i="14" s="1"/>
  <c r="AH47" i="14" s="1"/>
  <c r="AL47" i="14" s="1"/>
  <c r="M46" i="18"/>
  <c r="U46" i="18"/>
  <c r="X47" i="14" s="1"/>
  <c r="C47" i="14"/>
  <c r="V48" i="14"/>
  <c r="AD48" i="14" s="1"/>
  <c r="AH48" i="14" s="1"/>
  <c r="AL48" i="14" s="1"/>
  <c r="M47" i="18"/>
  <c r="U47" i="18"/>
  <c r="X48" i="14" s="1"/>
  <c r="C48" i="14"/>
  <c r="V49" i="14"/>
  <c r="AD49" i="14" s="1"/>
  <c r="AH49" i="14" s="1"/>
  <c r="AL49" i="14" s="1"/>
  <c r="M48" i="18"/>
  <c r="U48" i="18"/>
  <c r="X49" i="14" s="1"/>
  <c r="C49" i="14"/>
  <c r="V50" i="14"/>
  <c r="AD50" i="14" s="1"/>
  <c r="AH50" i="14" s="1"/>
  <c r="M49" i="18"/>
  <c r="U49" i="18"/>
  <c r="X50" i="14" s="1"/>
  <c r="C50" i="14"/>
  <c r="V51" i="14"/>
  <c r="AD51" i="14" s="1"/>
  <c r="AH51" i="14" s="1"/>
  <c r="AL51" i="14" s="1"/>
  <c r="M50" i="18"/>
  <c r="U50" i="18"/>
  <c r="X51" i="14" s="1"/>
  <c r="C51" i="14"/>
  <c r="V52" i="14"/>
  <c r="AD52" i="14" s="1"/>
  <c r="AH52" i="14" s="1"/>
  <c r="M51" i="18"/>
  <c r="U51" i="18"/>
  <c r="X52" i="14" s="1"/>
  <c r="C52" i="14"/>
  <c r="V53" i="14"/>
  <c r="AD53" i="14" s="1"/>
  <c r="AH53" i="14" s="1"/>
  <c r="M52" i="18"/>
  <c r="U52" i="18"/>
  <c r="X53" i="14" s="1"/>
  <c r="C53" i="14"/>
  <c r="V54" i="14"/>
  <c r="AD54" i="14" s="1"/>
  <c r="AH54" i="14" s="1"/>
  <c r="AL54" i="14" s="1"/>
  <c r="M53" i="18"/>
  <c r="U53" i="18"/>
  <c r="X54" i="14" s="1"/>
  <c r="C54" i="14"/>
  <c r="V55" i="14"/>
  <c r="AD55" i="14" s="1"/>
  <c r="M54" i="18"/>
  <c r="U54" i="18"/>
  <c r="X55" i="14" s="1"/>
  <c r="C55" i="14"/>
  <c r="V56" i="14"/>
  <c r="AD56" i="14" s="1"/>
  <c r="AH56" i="14" s="1"/>
  <c r="M55" i="18"/>
  <c r="U55" i="18"/>
  <c r="X56" i="14" s="1"/>
  <c r="C56" i="14"/>
  <c r="V57" i="14"/>
  <c r="AD57" i="14" s="1"/>
  <c r="AH57" i="14" s="1"/>
  <c r="AL57" i="14" s="1"/>
  <c r="M56" i="18"/>
  <c r="U56" i="18"/>
  <c r="X57" i="14" s="1"/>
  <c r="C57" i="14"/>
  <c r="V58" i="14"/>
  <c r="AD58" i="14" s="1"/>
  <c r="AH58" i="14" s="1"/>
  <c r="AL58" i="14" s="1"/>
  <c r="M57" i="18"/>
  <c r="U57" i="18"/>
  <c r="X58" i="14" s="1"/>
  <c r="C58" i="14"/>
  <c r="V59" i="14"/>
  <c r="AD59" i="14" s="1"/>
  <c r="AH59" i="14" s="1"/>
  <c r="AL59" i="14" s="1"/>
  <c r="M58" i="18"/>
  <c r="U58" i="18"/>
  <c r="X59" i="14" s="1"/>
  <c r="C59" i="14"/>
  <c r="V60" i="14"/>
  <c r="AD60" i="14" s="1"/>
  <c r="M59" i="18"/>
  <c r="U59" i="18"/>
  <c r="X60" i="14" s="1"/>
  <c r="C60" i="14"/>
  <c r="V61" i="14"/>
  <c r="AD61" i="14" s="1"/>
  <c r="AH61" i="14" s="1"/>
  <c r="AL61" i="14" s="1"/>
  <c r="M60" i="18"/>
  <c r="U60" i="18"/>
  <c r="X61" i="14" s="1"/>
  <c r="C61" i="14"/>
  <c r="V62" i="14"/>
  <c r="AD62" i="14" s="1"/>
  <c r="AH62" i="14" s="1"/>
  <c r="M61" i="18"/>
  <c r="U61" i="18"/>
  <c r="X62" i="14" s="1"/>
  <c r="C62" i="14"/>
  <c r="V63" i="14"/>
  <c r="AD63" i="14" s="1"/>
  <c r="AH63" i="14" s="1"/>
  <c r="M62" i="18"/>
  <c r="U62" i="18"/>
  <c r="X63" i="14" s="1"/>
  <c r="C63" i="14"/>
  <c r="V64" i="14"/>
  <c r="AD64" i="14" s="1"/>
  <c r="AH64" i="14" s="1"/>
  <c r="AL64" i="14" s="1"/>
  <c r="M63" i="18"/>
  <c r="U63" i="18"/>
  <c r="X64" i="14" s="1"/>
  <c r="C64" i="14"/>
  <c r="AO65" i="14"/>
  <c r="V66" i="14"/>
  <c r="AD66" i="14" s="1"/>
  <c r="AH66" i="14" s="1"/>
  <c r="M65" i="18"/>
  <c r="U65" i="18"/>
  <c r="X66" i="14" s="1"/>
  <c r="AF66" i="14" s="1"/>
  <c r="AJ66" i="14" s="1"/>
  <c r="C66" i="14"/>
  <c r="V7" i="14"/>
  <c r="AD7" i="14" s="1"/>
  <c r="M6" i="18"/>
  <c r="U6" i="18"/>
  <c r="X7" i="14" s="1"/>
  <c r="C7" i="14"/>
  <c r="V8" i="14"/>
  <c r="AD8" i="14" s="1"/>
  <c r="AH8" i="14" s="1"/>
  <c r="AL8" i="14" s="1"/>
  <c r="M7" i="18"/>
  <c r="U7" i="18"/>
  <c r="X8" i="14" s="1"/>
  <c r="C8" i="14"/>
  <c r="AO67" i="14"/>
  <c r="AO68" i="14"/>
  <c r="AO69" i="14"/>
  <c r="AO70" i="14"/>
  <c r="AO71" i="14"/>
  <c r="AO72" i="14"/>
  <c r="AO73" i="14"/>
  <c r="AO74" i="14"/>
  <c r="AO75" i="14"/>
  <c r="AO76" i="14"/>
  <c r="AO77" i="14"/>
  <c r="AO78" i="14"/>
  <c r="AO79" i="14"/>
  <c r="AO80" i="14"/>
  <c r="AO81" i="14"/>
  <c r="AO82" i="14"/>
  <c r="AO83" i="14"/>
  <c r="AO84" i="14"/>
  <c r="AO85" i="14"/>
  <c r="AO86" i="14"/>
  <c r="AO87" i="14"/>
  <c r="AO88" i="14"/>
  <c r="AO89" i="14"/>
  <c r="AO90" i="14"/>
  <c r="AO91" i="14"/>
  <c r="AO92" i="14"/>
  <c r="AO93" i="14"/>
  <c r="AO94" i="14"/>
  <c r="AO95" i="14"/>
  <c r="AO96" i="14"/>
  <c r="AO97" i="14"/>
  <c r="AO98" i="14"/>
  <c r="AO99" i="14"/>
  <c r="AO100" i="14"/>
  <c r="AO101" i="14"/>
  <c r="AO102" i="14"/>
  <c r="AO103" i="14"/>
  <c r="AO104" i="14"/>
  <c r="AO105" i="14"/>
  <c r="AO106" i="14"/>
  <c r="AN12" i="14"/>
  <c r="AN39" i="14"/>
  <c r="AN65" i="14"/>
  <c r="AN67" i="14"/>
  <c r="AN68" i="14"/>
  <c r="AN69" i="14"/>
  <c r="AN70" i="14"/>
  <c r="AN71" i="14"/>
  <c r="AN72" i="14"/>
  <c r="AN73" i="14"/>
  <c r="AN74" i="14"/>
  <c r="AN75" i="14"/>
  <c r="AN76" i="14"/>
  <c r="AN77" i="14"/>
  <c r="AN78" i="14"/>
  <c r="AN79" i="14"/>
  <c r="AN80" i="14"/>
  <c r="AN81" i="14"/>
  <c r="AN82" i="14"/>
  <c r="AN83" i="14"/>
  <c r="AN84" i="14"/>
  <c r="AN85" i="14"/>
  <c r="AN86" i="14"/>
  <c r="AN87" i="14"/>
  <c r="AN88" i="14"/>
  <c r="AN89" i="14"/>
  <c r="AN90" i="14"/>
  <c r="AN91" i="14"/>
  <c r="AN92" i="14"/>
  <c r="AN93" i="14"/>
  <c r="AN94" i="14"/>
  <c r="AN95" i="14"/>
  <c r="AN96" i="14"/>
  <c r="AN97" i="14"/>
  <c r="AN98" i="14"/>
  <c r="AN99" i="14"/>
  <c r="AN100" i="14"/>
  <c r="AN101" i="14"/>
  <c r="AN102" i="14"/>
  <c r="AN103" i="14"/>
  <c r="AN104" i="14"/>
  <c r="AN105" i="14"/>
  <c r="AN106" i="14"/>
  <c r="W12" i="14"/>
  <c r="AE12" i="14" s="1"/>
  <c r="AI12" i="14" s="1"/>
  <c r="AM12" i="14" s="1"/>
  <c r="W39" i="14"/>
  <c r="AE39" i="14" s="1"/>
  <c r="AI39" i="14" s="1"/>
  <c r="AM39" i="14" s="1"/>
  <c r="W65" i="14"/>
  <c r="AE65" i="14" s="1"/>
  <c r="AI65" i="14" s="1"/>
  <c r="AM65" i="14" s="1"/>
  <c r="W67" i="14"/>
  <c r="AE67" i="14" s="1"/>
  <c r="AI67" i="14" s="1"/>
  <c r="AM67" i="14" s="1"/>
  <c r="W68" i="14"/>
  <c r="AE68" i="14" s="1"/>
  <c r="AI68" i="14" s="1"/>
  <c r="AM68" i="14" s="1"/>
  <c r="W69" i="14"/>
  <c r="AE69" i="14" s="1"/>
  <c r="AI69" i="14" s="1"/>
  <c r="AM69" i="14" s="1"/>
  <c r="W70" i="14"/>
  <c r="AE70" i="14"/>
  <c r="AI70" i="14" s="1"/>
  <c r="AM70" i="14" s="1"/>
  <c r="W71" i="14"/>
  <c r="AE71" i="14" s="1"/>
  <c r="AI71" i="14" s="1"/>
  <c r="AM71" i="14" s="1"/>
  <c r="W72" i="14"/>
  <c r="AE72" i="14" s="1"/>
  <c r="AI72" i="14" s="1"/>
  <c r="AM72" i="14" s="1"/>
  <c r="W73" i="14"/>
  <c r="AE73" i="14" s="1"/>
  <c r="AI73" i="14" s="1"/>
  <c r="AM73" i="14" s="1"/>
  <c r="W74" i="14"/>
  <c r="AE74" i="14" s="1"/>
  <c r="AI74" i="14" s="1"/>
  <c r="AM74" i="14" s="1"/>
  <c r="W75" i="14"/>
  <c r="AE75" i="14" s="1"/>
  <c r="AI75" i="14" s="1"/>
  <c r="AM75" i="14" s="1"/>
  <c r="W76" i="14"/>
  <c r="AE76" i="14" s="1"/>
  <c r="AI76" i="14" s="1"/>
  <c r="AM76" i="14" s="1"/>
  <c r="W77" i="14"/>
  <c r="AE77" i="14" s="1"/>
  <c r="AI77" i="14" s="1"/>
  <c r="AM77" i="14" s="1"/>
  <c r="W78" i="14"/>
  <c r="AE78" i="14" s="1"/>
  <c r="AI78" i="14" s="1"/>
  <c r="AM78" i="14" s="1"/>
  <c r="W79" i="14"/>
  <c r="AE79" i="14" s="1"/>
  <c r="AI79" i="14" s="1"/>
  <c r="AM79" i="14" s="1"/>
  <c r="W80" i="14"/>
  <c r="AE80" i="14" s="1"/>
  <c r="AI80" i="14" s="1"/>
  <c r="AM80" i="14" s="1"/>
  <c r="W81" i="14"/>
  <c r="AE81" i="14" s="1"/>
  <c r="AI81" i="14" s="1"/>
  <c r="AM81" i="14" s="1"/>
  <c r="W82" i="14"/>
  <c r="AE82" i="14" s="1"/>
  <c r="AI82" i="14" s="1"/>
  <c r="AM82" i="14" s="1"/>
  <c r="W83" i="14"/>
  <c r="AE83" i="14" s="1"/>
  <c r="AI83" i="14" s="1"/>
  <c r="AM83" i="14" s="1"/>
  <c r="W84" i="14"/>
  <c r="AE84" i="14" s="1"/>
  <c r="AI84" i="14" s="1"/>
  <c r="AM84" i="14" s="1"/>
  <c r="W85" i="14"/>
  <c r="AE85" i="14" s="1"/>
  <c r="AI85" i="14" s="1"/>
  <c r="AM85" i="14" s="1"/>
  <c r="W86" i="14"/>
  <c r="AE86" i="14" s="1"/>
  <c r="AI86" i="14" s="1"/>
  <c r="AM86" i="14" s="1"/>
  <c r="W87" i="14"/>
  <c r="AE87" i="14" s="1"/>
  <c r="AI87" i="14" s="1"/>
  <c r="AM87" i="14" s="1"/>
  <c r="W88" i="14"/>
  <c r="AE88" i="14" s="1"/>
  <c r="AI88" i="14" s="1"/>
  <c r="AM88" i="14" s="1"/>
  <c r="W89" i="14"/>
  <c r="AE89" i="14" s="1"/>
  <c r="AI89" i="14" s="1"/>
  <c r="AM89" i="14" s="1"/>
  <c r="W90" i="14"/>
  <c r="AE90" i="14" s="1"/>
  <c r="AI90" i="14" s="1"/>
  <c r="AM90" i="14" s="1"/>
  <c r="W91" i="14"/>
  <c r="AE91" i="14" s="1"/>
  <c r="AI91" i="14" s="1"/>
  <c r="AM91" i="14" s="1"/>
  <c r="W92" i="14"/>
  <c r="AE92" i="14" s="1"/>
  <c r="AI92" i="14" s="1"/>
  <c r="AM92" i="14" s="1"/>
  <c r="W93" i="14"/>
  <c r="AE93" i="14" s="1"/>
  <c r="AI93" i="14" s="1"/>
  <c r="AM93" i="14" s="1"/>
  <c r="W94" i="14"/>
  <c r="AE94" i="14" s="1"/>
  <c r="AI94" i="14" s="1"/>
  <c r="AM94" i="14" s="1"/>
  <c r="W95" i="14"/>
  <c r="AE95" i="14" s="1"/>
  <c r="AI95" i="14" s="1"/>
  <c r="AM95" i="14" s="1"/>
  <c r="W96" i="14"/>
  <c r="AE96" i="14" s="1"/>
  <c r="AI96" i="14" s="1"/>
  <c r="AM96" i="14" s="1"/>
  <c r="W97" i="14"/>
  <c r="AE97" i="14" s="1"/>
  <c r="AI97" i="14" s="1"/>
  <c r="AM97" i="14" s="1"/>
  <c r="W98" i="14"/>
  <c r="AE98" i="14" s="1"/>
  <c r="AI98" i="14" s="1"/>
  <c r="AM98" i="14" s="1"/>
  <c r="W99" i="14"/>
  <c r="AE99" i="14" s="1"/>
  <c r="AI99" i="14" s="1"/>
  <c r="AM99" i="14" s="1"/>
  <c r="W100" i="14"/>
  <c r="AE100" i="14" s="1"/>
  <c r="AI100" i="14" s="1"/>
  <c r="AM100" i="14" s="1"/>
  <c r="W101" i="14"/>
  <c r="AE101" i="14" s="1"/>
  <c r="AI101" i="14" s="1"/>
  <c r="AM101" i="14" s="1"/>
  <c r="W102" i="14"/>
  <c r="AE102" i="14" s="1"/>
  <c r="AI102" i="14" s="1"/>
  <c r="AM102" i="14" s="1"/>
  <c r="W103" i="14"/>
  <c r="AE103" i="14" s="1"/>
  <c r="AI103" i="14" s="1"/>
  <c r="AM103" i="14" s="1"/>
  <c r="W104" i="14"/>
  <c r="AE104" i="14" s="1"/>
  <c r="AI104" i="14" s="1"/>
  <c r="AM104" i="14" s="1"/>
  <c r="W105" i="14"/>
  <c r="AE105" i="14" s="1"/>
  <c r="AI105" i="14" s="1"/>
  <c r="AM105" i="14" s="1"/>
  <c r="W106" i="14"/>
  <c r="AE106" i="14" s="1"/>
  <c r="AI106" i="14" s="1"/>
  <c r="AM106" i="14" s="1"/>
  <c r="V12" i="14"/>
  <c r="AD12" i="14" s="1"/>
  <c r="AH12" i="14" s="1"/>
  <c r="AL12" i="14" s="1"/>
  <c r="V39" i="14"/>
  <c r="AD39" i="14" s="1"/>
  <c r="AH39" i="14" s="1"/>
  <c r="AL39" i="14" s="1"/>
  <c r="V65" i="14"/>
  <c r="AD65" i="14" s="1"/>
  <c r="AH65" i="14" s="1"/>
  <c r="AL65" i="14" s="1"/>
  <c r="V67" i="14"/>
  <c r="AD67" i="14" s="1"/>
  <c r="AH67" i="14" s="1"/>
  <c r="AL67" i="14" s="1"/>
  <c r="V68" i="14"/>
  <c r="AD68" i="14" s="1"/>
  <c r="AH68" i="14" s="1"/>
  <c r="AL68" i="14" s="1"/>
  <c r="V69" i="14"/>
  <c r="AD69" i="14" s="1"/>
  <c r="AH69" i="14" s="1"/>
  <c r="AL69" i="14" s="1"/>
  <c r="V70" i="14"/>
  <c r="AD70" i="14" s="1"/>
  <c r="AH70" i="14" s="1"/>
  <c r="AL70" i="14" s="1"/>
  <c r="V71" i="14"/>
  <c r="AD71" i="14" s="1"/>
  <c r="AH71" i="14" s="1"/>
  <c r="AL71" i="14" s="1"/>
  <c r="V72" i="14"/>
  <c r="AD72" i="14" s="1"/>
  <c r="AH72" i="14" s="1"/>
  <c r="AL72" i="14" s="1"/>
  <c r="V73" i="14"/>
  <c r="AD73" i="14" s="1"/>
  <c r="AH73" i="14" s="1"/>
  <c r="AL73" i="14" s="1"/>
  <c r="V74" i="14"/>
  <c r="AD74" i="14" s="1"/>
  <c r="AH74" i="14" s="1"/>
  <c r="AL74" i="14" s="1"/>
  <c r="V75" i="14"/>
  <c r="AD75" i="14" s="1"/>
  <c r="AH75" i="14" s="1"/>
  <c r="AL75" i="14" s="1"/>
  <c r="V76" i="14"/>
  <c r="AD76" i="14" s="1"/>
  <c r="AH76" i="14" s="1"/>
  <c r="AL76" i="14" s="1"/>
  <c r="V77" i="14"/>
  <c r="AD77" i="14" s="1"/>
  <c r="AH77" i="14" s="1"/>
  <c r="AL77" i="14" s="1"/>
  <c r="V78" i="14"/>
  <c r="AD78" i="14" s="1"/>
  <c r="AH78" i="14" s="1"/>
  <c r="AL78" i="14" s="1"/>
  <c r="V79" i="14"/>
  <c r="AD79" i="14" s="1"/>
  <c r="AH79" i="14" s="1"/>
  <c r="AL79" i="14" s="1"/>
  <c r="V80" i="14"/>
  <c r="AD80" i="14" s="1"/>
  <c r="AH80" i="14" s="1"/>
  <c r="AL80" i="14" s="1"/>
  <c r="V81" i="14"/>
  <c r="AD81" i="14" s="1"/>
  <c r="AH81" i="14" s="1"/>
  <c r="AL81" i="14" s="1"/>
  <c r="V82" i="14"/>
  <c r="AD82" i="14" s="1"/>
  <c r="AH82" i="14" s="1"/>
  <c r="AL82" i="14" s="1"/>
  <c r="V83" i="14"/>
  <c r="AD83" i="14" s="1"/>
  <c r="AH83" i="14" s="1"/>
  <c r="AL83" i="14" s="1"/>
  <c r="V84" i="14"/>
  <c r="AD84" i="14" s="1"/>
  <c r="AH84" i="14" s="1"/>
  <c r="AL84" i="14" s="1"/>
  <c r="V85" i="14"/>
  <c r="AD85" i="14" s="1"/>
  <c r="AH85" i="14" s="1"/>
  <c r="AL85" i="14" s="1"/>
  <c r="V86" i="14"/>
  <c r="AD86" i="14" s="1"/>
  <c r="AH86" i="14" s="1"/>
  <c r="AL86" i="14" s="1"/>
  <c r="V87" i="14"/>
  <c r="AD87" i="14" s="1"/>
  <c r="AH87" i="14" s="1"/>
  <c r="AL87" i="14" s="1"/>
  <c r="V88" i="14"/>
  <c r="AD88" i="14" s="1"/>
  <c r="AH88" i="14" s="1"/>
  <c r="AL88" i="14" s="1"/>
  <c r="V89" i="14"/>
  <c r="AD89" i="14" s="1"/>
  <c r="AH89" i="14" s="1"/>
  <c r="AL89" i="14" s="1"/>
  <c r="V90" i="14"/>
  <c r="AD90" i="14" s="1"/>
  <c r="AH90" i="14" s="1"/>
  <c r="AL90" i="14" s="1"/>
  <c r="V91" i="14"/>
  <c r="AD91" i="14" s="1"/>
  <c r="AH91" i="14" s="1"/>
  <c r="AL91" i="14" s="1"/>
  <c r="V92" i="14"/>
  <c r="AD92" i="14" s="1"/>
  <c r="AH92" i="14" s="1"/>
  <c r="AL92" i="14" s="1"/>
  <c r="V93" i="14"/>
  <c r="AD93" i="14" s="1"/>
  <c r="AH93" i="14" s="1"/>
  <c r="AL93" i="14" s="1"/>
  <c r="V94" i="14"/>
  <c r="AD94" i="14" s="1"/>
  <c r="AH94" i="14" s="1"/>
  <c r="AL94" i="14" s="1"/>
  <c r="V95" i="14"/>
  <c r="AD95" i="14" s="1"/>
  <c r="AH95" i="14" s="1"/>
  <c r="AL95" i="14" s="1"/>
  <c r="V96" i="14"/>
  <c r="AD96" i="14" s="1"/>
  <c r="AH96" i="14" s="1"/>
  <c r="AL96" i="14" s="1"/>
  <c r="V97" i="14"/>
  <c r="AD97" i="14" s="1"/>
  <c r="AH97" i="14" s="1"/>
  <c r="AL97" i="14" s="1"/>
  <c r="V98" i="14"/>
  <c r="AD98" i="14" s="1"/>
  <c r="AH98" i="14" s="1"/>
  <c r="AL98" i="14" s="1"/>
  <c r="V99" i="14"/>
  <c r="AD99" i="14" s="1"/>
  <c r="AH99" i="14" s="1"/>
  <c r="AL99" i="14" s="1"/>
  <c r="V100" i="14"/>
  <c r="AD100" i="14" s="1"/>
  <c r="AH100" i="14" s="1"/>
  <c r="AL100" i="14" s="1"/>
  <c r="V101" i="14"/>
  <c r="AD101" i="14" s="1"/>
  <c r="AH101" i="14" s="1"/>
  <c r="AL101" i="14" s="1"/>
  <c r="V102" i="14"/>
  <c r="AD102" i="14" s="1"/>
  <c r="AH102" i="14" s="1"/>
  <c r="AL102" i="14" s="1"/>
  <c r="V103" i="14"/>
  <c r="AD103" i="14" s="1"/>
  <c r="AH103" i="14" s="1"/>
  <c r="AL103" i="14" s="1"/>
  <c r="V104" i="14"/>
  <c r="AD104" i="14" s="1"/>
  <c r="AH104" i="14" s="1"/>
  <c r="AL104" i="14" s="1"/>
  <c r="V105" i="14"/>
  <c r="AD105" i="14" s="1"/>
  <c r="AH105" i="14" s="1"/>
  <c r="AL105" i="14" s="1"/>
  <c r="V106" i="14"/>
  <c r="AD106" i="14" s="1"/>
  <c r="AH106" i="14" s="1"/>
  <c r="AL106" i="14" s="1"/>
  <c r="AK12" i="14"/>
  <c r="AK39" i="14"/>
  <c r="AK65" i="14"/>
  <c r="AK67" i="14"/>
  <c r="AK68" i="14"/>
  <c r="AK69" i="14"/>
  <c r="AK70" i="14"/>
  <c r="AK71" i="14"/>
  <c r="AK72" i="14"/>
  <c r="AK73" i="14"/>
  <c r="AK74" i="14"/>
  <c r="AK75" i="14"/>
  <c r="AK76" i="14"/>
  <c r="AK77" i="14"/>
  <c r="AK78" i="14"/>
  <c r="AK79" i="14"/>
  <c r="AK80" i="14"/>
  <c r="AK81" i="14"/>
  <c r="AK82" i="14"/>
  <c r="AK83" i="14"/>
  <c r="AK84" i="14"/>
  <c r="AK85" i="14"/>
  <c r="AK86" i="14"/>
  <c r="AK87" i="14"/>
  <c r="AK88" i="14"/>
  <c r="AK89" i="14"/>
  <c r="AK90" i="14"/>
  <c r="AK91" i="14"/>
  <c r="AK92" i="14"/>
  <c r="AK93" i="14"/>
  <c r="AK94" i="14"/>
  <c r="AK95" i="14"/>
  <c r="AK96" i="14"/>
  <c r="AK97" i="14"/>
  <c r="AK98" i="14"/>
  <c r="AK99" i="14"/>
  <c r="AK100" i="14"/>
  <c r="AK101" i="14"/>
  <c r="AK102" i="14"/>
  <c r="AK103" i="14"/>
  <c r="AK104" i="14"/>
  <c r="AK105" i="14"/>
  <c r="AK106" i="14"/>
  <c r="AJ12" i="14"/>
  <c r="AJ39" i="14"/>
  <c r="AJ65" i="14"/>
  <c r="AJ67" i="14"/>
  <c r="AJ68" i="14"/>
  <c r="AJ69" i="14"/>
  <c r="AJ70" i="14"/>
  <c r="AJ71" i="14"/>
  <c r="AJ72" i="14"/>
  <c r="AJ73" i="14"/>
  <c r="AJ74" i="14"/>
  <c r="AJ75" i="14"/>
  <c r="AJ76" i="14"/>
  <c r="AJ77" i="14"/>
  <c r="AJ78" i="14"/>
  <c r="AJ79" i="14"/>
  <c r="AJ80" i="14"/>
  <c r="AJ81" i="14"/>
  <c r="AJ82" i="14"/>
  <c r="AJ83" i="14"/>
  <c r="AJ84" i="14"/>
  <c r="AJ85" i="14"/>
  <c r="AJ86" i="14"/>
  <c r="AJ87" i="14"/>
  <c r="AJ88" i="14"/>
  <c r="AJ89" i="14"/>
  <c r="AJ90" i="14"/>
  <c r="AJ91" i="14"/>
  <c r="AJ92" i="14"/>
  <c r="AJ93" i="14"/>
  <c r="AJ94" i="14"/>
  <c r="AJ95" i="14"/>
  <c r="AJ96" i="14"/>
  <c r="AJ97" i="14"/>
  <c r="AJ98" i="14"/>
  <c r="AJ99" i="14"/>
  <c r="AJ100" i="14"/>
  <c r="AJ101" i="14"/>
  <c r="AJ102" i="14"/>
  <c r="AJ103" i="14"/>
  <c r="AJ104" i="14"/>
  <c r="AJ105" i="14"/>
  <c r="AJ106" i="14"/>
  <c r="AG12" i="14"/>
  <c r="AG39" i="14"/>
  <c r="AG65" i="14"/>
  <c r="AG67" i="14"/>
  <c r="AG68" i="14"/>
  <c r="AG69" i="14"/>
  <c r="AG70" i="14"/>
  <c r="AG71" i="14"/>
  <c r="AG72" i="14"/>
  <c r="AG73" i="14"/>
  <c r="AG74" i="14"/>
  <c r="AG75" i="14"/>
  <c r="AG76" i="14"/>
  <c r="AG77" i="14"/>
  <c r="AG78" i="14"/>
  <c r="AG79" i="14"/>
  <c r="AG80" i="14"/>
  <c r="AG81" i="14"/>
  <c r="AG82" i="14"/>
  <c r="AG83" i="14"/>
  <c r="AG84" i="14"/>
  <c r="AG85" i="14"/>
  <c r="AG86" i="14"/>
  <c r="AG87" i="14"/>
  <c r="AG88" i="14"/>
  <c r="AG89" i="14"/>
  <c r="AG90" i="14"/>
  <c r="AG91" i="14"/>
  <c r="AG92" i="14"/>
  <c r="AG93" i="14"/>
  <c r="AG94" i="14"/>
  <c r="AG95" i="14"/>
  <c r="AG96" i="14"/>
  <c r="AG97" i="14"/>
  <c r="AG98" i="14"/>
  <c r="AG99" i="14"/>
  <c r="AG100" i="14"/>
  <c r="AG101" i="14"/>
  <c r="AG102" i="14"/>
  <c r="AG103" i="14"/>
  <c r="AG104" i="14"/>
  <c r="AG105" i="14"/>
  <c r="AG106" i="14"/>
  <c r="AF12" i="14"/>
  <c r="AF39" i="14"/>
  <c r="AF65" i="14"/>
  <c r="AF67" i="14"/>
  <c r="AF68" i="14"/>
  <c r="AF69" i="14"/>
  <c r="AF70" i="14"/>
  <c r="AF71" i="14"/>
  <c r="AF72" i="14"/>
  <c r="AF73" i="14"/>
  <c r="AF74" i="14"/>
  <c r="AF75" i="14"/>
  <c r="AF76" i="14"/>
  <c r="AF77" i="14"/>
  <c r="AF78" i="14"/>
  <c r="AF79" i="14"/>
  <c r="AF80" i="14"/>
  <c r="AF81" i="14"/>
  <c r="AF82" i="14"/>
  <c r="AF83" i="14"/>
  <c r="AF84" i="14"/>
  <c r="AF85" i="14"/>
  <c r="AF86" i="14"/>
  <c r="AF87" i="14"/>
  <c r="AF88" i="14"/>
  <c r="AF89" i="14"/>
  <c r="AF90" i="14"/>
  <c r="AF91" i="14"/>
  <c r="AF92" i="14"/>
  <c r="AF93" i="14"/>
  <c r="AF94" i="14"/>
  <c r="AF95" i="14"/>
  <c r="AF96" i="14"/>
  <c r="AF97" i="14"/>
  <c r="AF98" i="14"/>
  <c r="AF99" i="14"/>
  <c r="AF100" i="14"/>
  <c r="AF101" i="14"/>
  <c r="AF102" i="14"/>
  <c r="AF103" i="14"/>
  <c r="AF104" i="14"/>
  <c r="AF105" i="14"/>
  <c r="AF106" i="14"/>
  <c r="AB107" i="14"/>
  <c r="AA107" i="14"/>
  <c r="Z107" i="14"/>
  <c r="Y12" i="14"/>
  <c r="Y39" i="14"/>
  <c r="Y65" i="14"/>
  <c r="Y67" i="14"/>
  <c r="Y68" i="14"/>
  <c r="Y69" i="14"/>
  <c r="Y70" i="14"/>
  <c r="Y71" i="14"/>
  <c r="Y72" i="14"/>
  <c r="Y73" i="14"/>
  <c r="Y74" i="14"/>
  <c r="Y75" i="14"/>
  <c r="Y76" i="14"/>
  <c r="Y77" i="14"/>
  <c r="Y78" i="14"/>
  <c r="Y79" i="14"/>
  <c r="Y80" i="14"/>
  <c r="Y81" i="14"/>
  <c r="Y82" i="14"/>
  <c r="Y83" i="14"/>
  <c r="Y84" i="14"/>
  <c r="Y85" i="14"/>
  <c r="Y86" i="14"/>
  <c r="Y87" i="14"/>
  <c r="Y88" i="14"/>
  <c r="Y89" i="14"/>
  <c r="Y90" i="14"/>
  <c r="Y91" i="14"/>
  <c r="Y92" i="14"/>
  <c r="Y93" i="14"/>
  <c r="Y94" i="14"/>
  <c r="Y95" i="14"/>
  <c r="Y96" i="14"/>
  <c r="Y97" i="14"/>
  <c r="Y98" i="14"/>
  <c r="Y99" i="14"/>
  <c r="Y100" i="14"/>
  <c r="Y101" i="14"/>
  <c r="Y102" i="14"/>
  <c r="Y103" i="14"/>
  <c r="Y104" i="14"/>
  <c r="Y105" i="14"/>
  <c r="Y106" i="14"/>
  <c r="X12" i="14"/>
  <c r="X39" i="14"/>
  <c r="X65" i="14"/>
  <c r="X67" i="14"/>
  <c r="X68" i="14"/>
  <c r="X69" i="14"/>
  <c r="X70" i="14"/>
  <c r="X71" i="14"/>
  <c r="X72" i="14"/>
  <c r="X73" i="14"/>
  <c r="X74" i="14"/>
  <c r="X75" i="14"/>
  <c r="X76" i="14"/>
  <c r="X77" i="14"/>
  <c r="X78" i="14"/>
  <c r="X79" i="14"/>
  <c r="X80" i="14"/>
  <c r="X81" i="14"/>
  <c r="X82" i="14"/>
  <c r="X83" i="14"/>
  <c r="X84" i="14"/>
  <c r="X85" i="14"/>
  <c r="X86" i="14"/>
  <c r="X87" i="14"/>
  <c r="X88" i="14"/>
  <c r="X89" i="14"/>
  <c r="X90" i="14"/>
  <c r="X91" i="14"/>
  <c r="X92" i="14"/>
  <c r="X93" i="14"/>
  <c r="X94" i="14"/>
  <c r="X95" i="14"/>
  <c r="X96" i="14"/>
  <c r="X97" i="14"/>
  <c r="X98" i="14"/>
  <c r="X99" i="14"/>
  <c r="X100" i="14"/>
  <c r="X101" i="14"/>
  <c r="X102" i="14"/>
  <c r="X103" i="14"/>
  <c r="X104" i="14"/>
  <c r="X105" i="14"/>
  <c r="X106" i="14"/>
  <c r="C12" i="14"/>
  <c r="C39" i="14"/>
  <c r="C65" i="14"/>
  <c r="C67" i="14"/>
  <c r="C68" i="14"/>
  <c r="C69" i="14"/>
  <c r="C70" i="14"/>
  <c r="C71" i="14"/>
  <c r="C72" i="14"/>
  <c r="C73" i="14"/>
  <c r="C74" i="14"/>
  <c r="C75" i="14"/>
  <c r="C76" i="14"/>
  <c r="C77" i="14"/>
  <c r="C78" i="14"/>
  <c r="C79" i="14"/>
  <c r="C80" i="14"/>
  <c r="C81" i="14"/>
  <c r="C82" i="14"/>
  <c r="C83" i="14"/>
  <c r="C84" i="14"/>
  <c r="C85" i="14"/>
  <c r="C86" i="14"/>
  <c r="C87" i="14"/>
  <c r="C88" i="14"/>
  <c r="C89" i="14"/>
  <c r="C90" i="14"/>
  <c r="C91" i="14"/>
  <c r="C92" i="14"/>
  <c r="C93" i="14"/>
  <c r="C94" i="14"/>
  <c r="C95" i="14"/>
  <c r="C96" i="14"/>
  <c r="C97" i="14"/>
  <c r="C98" i="14"/>
  <c r="C99" i="14"/>
  <c r="C100" i="14"/>
  <c r="C101" i="14"/>
  <c r="C102" i="14"/>
  <c r="C103" i="14"/>
  <c r="C104" i="14"/>
  <c r="C105" i="14"/>
  <c r="C106" i="14"/>
  <c r="B106" i="14"/>
  <c r="B105" i="14"/>
  <c r="B104" i="14"/>
  <c r="B103" i="14"/>
  <c r="B102" i="14"/>
  <c r="B101" i="14"/>
  <c r="B100" i="14"/>
  <c r="B99" i="14"/>
  <c r="B98" i="14"/>
  <c r="B97" i="14"/>
  <c r="B96" i="14"/>
  <c r="B95" i="14"/>
  <c r="B94" i="14"/>
  <c r="B93" i="14"/>
  <c r="B92" i="14"/>
  <c r="B91" i="14"/>
  <c r="B90" i="14"/>
  <c r="B89" i="14"/>
  <c r="B88" i="14"/>
  <c r="B87" i="14"/>
  <c r="B86" i="14"/>
  <c r="B85" i="14"/>
  <c r="B84" i="14"/>
  <c r="B83" i="14"/>
  <c r="B82" i="14"/>
  <c r="B81" i="14"/>
  <c r="B80" i="14"/>
  <c r="B79" i="14"/>
  <c r="B78" i="14"/>
  <c r="B77" i="14"/>
  <c r="B76" i="14"/>
  <c r="B75" i="14"/>
  <c r="B74" i="14"/>
  <c r="B73" i="14"/>
  <c r="B72" i="14"/>
  <c r="B71" i="14"/>
  <c r="B70" i="14"/>
  <c r="B69" i="14"/>
  <c r="B68" i="14"/>
  <c r="B67" i="14"/>
  <c r="B66" i="14"/>
  <c r="B65" i="14"/>
  <c r="B64" i="14"/>
  <c r="B63" i="14"/>
  <c r="B62" i="14"/>
  <c r="B61" i="14"/>
  <c r="B60" i="14"/>
  <c r="B59" i="14"/>
  <c r="B58" i="14"/>
  <c r="B57" i="14"/>
  <c r="B56" i="14"/>
  <c r="B55" i="14"/>
  <c r="B54" i="14"/>
  <c r="B53" i="14"/>
  <c r="B52" i="14"/>
  <c r="B51" i="14"/>
  <c r="B50" i="14"/>
  <c r="B49" i="14"/>
  <c r="B48" i="14"/>
  <c r="B47" i="14"/>
  <c r="B46" i="14"/>
  <c r="B45" i="14"/>
  <c r="B44" i="14"/>
  <c r="B43" i="14"/>
  <c r="B42" i="14"/>
  <c r="B41" i="14"/>
  <c r="B40" i="14"/>
  <c r="B39" i="14"/>
  <c r="B38" i="14"/>
  <c r="B37" i="14"/>
  <c r="B36" i="14"/>
  <c r="B35" i="14"/>
  <c r="B34" i="14"/>
  <c r="B33" i="14"/>
  <c r="B32" i="14"/>
  <c r="B31" i="14"/>
  <c r="B30" i="14"/>
  <c r="B29" i="14"/>
  <c r="B28" i="14"/>
  <c r="B27" i="14"/>
  <c r="B26" i="14"/>
  <c r="B25" i="14"/>
  <c r="B24" i="14"/>
  <c r="B23" i="14"/>
  <c r="B22" i="14"/>
  <c r="B21" i="14"/>
  <c r="B20" i="14"/>
  <c r="B19" i="14"/>
  <c r="B18" i="14"/>
  <c r="B17" i="14"/>
  <c r="B16" i="14"/>
  <c r="B15" i="14"/>
  <c r="B14" i="14"/>
  <c r="B13" i="14"/>
  <c r="B12" i="14"/>
  <c r="B11" i="14"/>
  <c r="B10" i="14"/>
  <c r="B9" i="14"/>
  <c r="AW8" i="14"/>
  <c r="AX8" i="14" s="1"/>
  <c r="B8" i="14"/>
  <c r="B7" i="14"/>
  <c r="A1" i="14"/>
  <c r="D137" i="18"/>
  <c r="E112" i="18"/>
  <c r="L112" i="18"/>
  <c r="E113" i="18"/>
  <c r="L113" i="18"/>
  <c r="E114" i="18"/>
  <c r="L114" i="18"/>
  <c r="E115" i="18"/>
  <c r="L115" i="18"/>
  <c r="E116" i="18"/>
  <c r="L116" i="18"/>
  <c r="M116" i="18" s="1"/>
  <c r="E117" i="18"/>
  <c r="L117" i="18"/>
  <c r="E118" i="18"/>
  <c r="L118" i="18"/>
  <c r="E119" i="18"/>
  <c r="L119" i="18"/>
  <c r="E120" i="18"/>
  <c r="L120" i="18"/>
  <c r="E121" i="18"/>
  <c r="L121" i="18"/>
  <c r="K122" i="18"/>
  <c r="J122" i="18"/>
  <c r="I122" i="18"/>
  <c r="H122" i="18"/>
  <c r="G122" i="18"/>
  <c r="F122" i="18"/>
  <c r="D122" i="18"/>
  <c r="C122" i="18"/>
  <c r="M11" i="18"/>
  <c r="U11" i="18"/>
  <c r="M38" i="18"/>
  <c r="U38" i="18"/>
  <c r="M64" i="18"/>
  <c r="U64" i="18"/>
  <c r="M66" i="18"/>
  <c r="O66" i="18" s="1"/>
  <c r="U66" i="18"/>
  <c r="M67" i="18"/>
  <c r="O67" i="18" s="1"/>
  <c r="U67" i="18"/>
  <c r="M68" i="18"/>
  <c r="O68" i="18" s="1"/>
  <c r="U68" i="18"/>
  <c r="M69" i="18"/>
  <c r="O69" i="18" s="1"/>
  <c r="U69" i="18"/>
  <c r="M70" i="18"/>
  <c r="O70" i="18" s="1"/>
  <c r="U70" i="18"/>
  <c r="M71" i="18"/>
  <c r="O71" i="18" s="1"/>
  <c r="U71" i="18"/>
  <c r="M72" i="18"/>
  <c r="O72" i="18" s="1"/>
  <c r="U72" i="18"/>
  <c r="M73" i="18"/>
  <c r="O73" i="18" s="1"/>
  <c r="U73" i="18"/>
  <c r="M74" i="18"/>
  <c r="O74" i="18" s="1"/>
  <c r="U74" i="18"/>
  <c r="M75" i="18"/>
  <c r="O75" i="18" s="1"/>
  <c r="U75" i="18"/>
  <c r="M76" i="18"/>
  <c r="O76" i="18" s="1"/>
  <c r="U76" i="18"/>
  <c r="M77" i="18"/>
  <c r="O77" i="18" s="1"/>
  <c r="U77" i="18"/>
  <c r="M78" i="18"/>
  <c r="O78" i="18" s="1"/>
  <c r="U78" i="18"/>
  <c r="M79" i="18"/>
  <c r="O79" i="18" s="1"/>
  <c r="U79" i="18"/>
  <c r="M80" i="18"/>
  <c r="O80" i="18" s="1"/>
  <c r="U80" i="18"/>
  <c r="M81" i="18"/>
  <c r="O81" i="18" s="1"/>
  <c r="U81" i="18"/>
  <c r="M82" i="18"/>
  <c r="O82" i="18" s="1"/>
  <c r="U82" i="18"/>
  <c r="M83" i="18"/>
  <c r="O83" i="18" s="1"/>
  <c r="U83" i="18"/>
  <c r="M84" i="18"/>
  <c r="O84" i="18" s="1"/>
  <c r="U84" i="18"/>
  <c r="M85" i="18"/>
  <c r="O85" i="18" s="1"/>
  <c r="U85" i="18"/>
  <c r="M86" i="18"/>
  <c r="O86" i="18" s="1"/>
  <c r="U86" i="18"/>
  <c r="M87" i="18"/>
  <c r="O87" i="18" s="1"/>
  <c r="U87" i="18"/>
  <c r="M88" i="18"/>
  <c r="O88" i="18" s="1"/>
  <c r="U88" i="18"/>
  <c r="M89" i="18"/>
  <c r="O89" i="18" s="1"/>
  <c r="U89" i="18"/>
  <c r="M90" i="18"/>
  <c r="O90" i="18" s="1"/>
  <c r="U90" i="18"/>
  <c r="M91" i="18"/>
  <c r="O91" i="18" s="1"/>
  <c r="U91" i="18"/>
  <c r="M92" i="18"/>
  <c r="O92" i="18" s="1"/>
  <c r="U92" i="18"/>
  <c r="M93" i="18"/>
  <c r="O93" i="18" s="1"/>
  <c r="U93" i="18"/>
  <c r="M94" i="18"/>
  <c r="O94" i="18" s="1"/>
  <c r="U94" i="18"/>
  <c r="M95" i="18"/>
  <c r="O95" i="18" s="1"/>
  <c r="U95" i="18"/>
  <c r="M96" i="18"/>
  <c r="O96" i="18" s="1"/>
  <c r="U96" i="18"/>
  <c r="M97" i="18"/>
  <c r="O97" i="18" s="1"/>
  <c r="U97" i="18"/>
  <c r="M98" i="18"/>
  <c r="O98" i="18" s="1"/>
  <c r="U98" i="18"/>
  <c r="M99" i="18"/>
  <c r="O99" i="18" s="1"/>
  <c r="U99" i="18"/>
  <c r="M100" i="18"/>
  <c r="O100" i="18" s="1"/>
  <c r="U100" i="18"/>
  <c r="M101" i="18"/>
  <c r="O101" i="18" s="1"/>
  <c r="U101" i="18"/>
  <c r="M102" i="18"/>
  <c r="O102" i="18" s="1"/>
  <c r="U102" i="18"/>
  <c r="M103" i="18"/>
  <c r="O103" i="18" s="1"/>
  <c r="U103" i="18"/>
  <c r="M104" i="18"/>
  <c r="O104" i="18" s="1"/>
  <c r="U104" i="18"/>
  <c r="M105" i="18"/>
  <c r="O105" i="18" s="1"/>
  <c r="U105" i="18"/>
  <c r="T106" i="18"/>
  <c r="S106" i="18"/>
  <c r="R106" i="18"/>
  <c r="Q106" i="18"/>
  <c r="P106" i="18"/>
  <c r="N106" i="18"/>
  <c r="D106" i="18"/>
  <c r="A1" i="18"/>
  <c r="AY39" i="17"/>
  <c r="AY40" i="17"/>
  <c r="AY41" i="17"/>
  <c r="AY42" i="17"/>
  <c r="AY181" i="17"/>
  <c r="I14" i="17"/>
  <c r="I15" i="17" s="1"/>
  <c r="J14" i="17"/>
  <c r="J15" i="17" s="1"/>
  <c r="K14" i="17"/>
  <c r="K15" i="17" s="1"/>
  <c r="L14" i="17"/>
  <c r="L15" i="17" s="1"/>
  <c r="M14" i="17"/>
  <c r="M15" i="17" s="1"/>
  <c r="N14" i="17"/>
  <c r="N15" i="17" s="1"/>
  <c r="O14" i="17"/>
  <c r="O15" i="17" s="1"/>
  <c r="P14" i="17"/>
  <c r="P15" i="17" s="1"/>
  <c r="Q14" i="17"/>
  <c r="Q15" i="17" s="1"/>
  <c r="R14" i="17"/>
  <c r="R15" i="17" s="1"/>
  <c r="S14" i="17"/>
  <c r="S15" i="17" s="1"/>
  <c r="T14" i="17"/>
  <c r="T15" i="17" s="1"/>
  <c r="U14" i="17"/>
  <c r="U15" i="17" s="1"/>
  <c r="V14" i="17"/>
  <c r="V15" i="17" s="1"/>
  <c r="W14" i="17"/>
  <c r="W15" i="17" s="1"/>
  <c r="X14" i="17"/>
  <c r="X15" i="17" s="1"/>
  <c r="Y14" i="17"/>
  <c r="Y15" i="17" s="1"/>
  <c r="Z14" i="17"/>
  <c r="Z15" i="17" s="1"/>
  <c r="AA14" i="17"/>
  <c r="AA15" i="17" s="1"/>
  <c r="AB14" i="17"/>
  <c r="AB15" i="17" s="1"/>
  <c r="AC14" i="17"/>
  <c r="AC15" i="17" s="1"/>
  <c r="AD14" i="17"/>
  <c r="AD15" i="17" s="1"/>
  <c r="AE14" i="17"/>
  <c r="AE15" i="17" s="1"/>
  <c r="AF14" i="17"/>
  <c r="AF15" i="17" s="1"/>
  <c r="AG14" i="17"/>
  <c r="AG15" i="17" s="1"/>
  <c r="AH14" i="17"/>
  <c r="AH15" i="17" s="1"/>
  <c r="AI14" i="17"/>
  <c r="AI15" i="17" s="1"/>
  <c r="AJ14" i="17"/>
  <c r="AJ15" i="17" s="1"/>
  <c r="AK14" i="17"/>
  <c r="AK15" i="17" s="1"/>
  <c r="AY24" i="17"/>
  <c r="AY23" i="17"/>
  <c r="AY22" i="17"/>
  <c r="AY21" i="17"/>
  <c r="AY12" i="17"/>
  <c r="AY5" i="17"/>
  <c r="C2" i="17"/>
  <c r="C5" i="21"/>
  <c r="D5" i="21"/>
  <c r="E5" i="21"/>
  <c r="F5" i="21"/>
  <c r="G5" i="21"/>
  <c r="H5" i="21"/>
  <c r="I5" i="21"/>
  <c r="J5" i="21"/>
  <c r="K5" i="21"/>
  <c r="L5" i="21"/>
  <c r="M5" i="21"/>
  <c r="N5" i="21"/>
  <c r="O5" i="21"/>
  <c r="P5" i="21"/>
  <c r="Q5" i="21"/>
  <c r="R5" i="21"/>
  <c r="S5" i="21"/>
  <c r="T5" i="21"/>
  <c r="U5" i="21"/>
  <c r="V5" i="21"/>
  <c r="W5" i="21"/>
  <c r="X5" i="21"/>
  <c r="Y5" i="21"/>
  <c r="Z5" i="21"/>
  <c r="AA5" i="21"/>
  <c r="AB5" i="21"/>
  <c r="AC5" i="21"/>
  <c r="AD5" i="21"/>
  <c r="AE5" i="21"/>
  <c r="AF5" i="21"/>
  <c r="AG5" i="21"/>
  <c r="AH5" i="21"/>
  <c r="AI5" i="21"/>
  <c r="AJ5" i="21"/>
  <c r="AK5" i="21"/>
  <c r="C6" i="21"/>
  <c r="D6" i="21"/>
  <c r="E6" i="21"/>
  <c r="F6" i="21"/>
  <c r="G6" i="21"/>
  <c r="H6" i="21"/>
  <c r="I6" i="21"/>
  <c r="J6" i="21"/>
  <c r="K6" i="21"/>
  <c r="L6" i="21"/>
  <c r="M6" i="21"/>
  <c r="N6" i="21"/>
  <c r="O6" i="21"/>
  <c r="P6" i="21"/>
  <c r="Q6" i="21"/>
  <c r="R6" i="21"/>
  <c r="S6" i="21"/>
  <c r="T6" i="21"/>
  <c r="U6" i="21"/>
  <c r="V6" i="21"/>
  <c r="W6" i="21"/>
  <c r="X6" i="21"/>
  <c r="Y6" i="21"/>
  <c r="Z6" i="21"/>
  <c r="AA6" i="21"/>
  <c r="AB6" i="21"/>
  <c r="AC6" i="21"/>
  <c r="AD6" i="21"/>
  <c r="AE6" i="21"/>
  <c r="AF6" i="21"/>
  <c r="AG6" i="21"/>
  <c r="AH6" i="21"/>
  <c r="AI6" i="21"/>
  <c r="AJ6" i="21"/>
  <c r="AK6" i="21"/>
  <c r="C7" i="21"/>
  <c r="D7" i="21"/>
  <c r="E7" i="21"/>
  <c r="F7" i="21"/>
  <c r="G7" i="21"/>
  <c r="H7" i="21"/>
  <c r="I7" i="21"/>
  <c r="J7" i="21"/>
  <c r="K7" i="21"/>
  <c r="L7" i="21"/>
  <c r="M7" i="21"/>
  <c r="N7" i="21"/>
  <c r="O7" i="21"/>
  <c r="P7" i="21"/>
  <c r="Q7" i="21"/>
  <c r="R7" i="21"/>
  <c r="S7" i="21"/>
  <c r="T7" i="21"/>
  <c r="U7" i="21"/>
  <c r="V7" i="21"/>
  <c r="W7" i="21"/>
  <c r="X7" i="21"/>
  <c r="Y7" i="21"/>
  <c r="Z7" i="21"/>
  <c r="AA7" i="21"/>
  <c r="AB7" i="21"/>
  <c r="AC7" i="21"/>
  <c r="AD7" i="21"/>
  <c r="AE7" i="21"/>
  <c r="AF7" i="21"/>
  <c r="AG7" i="21"/>
  <c r="AH7" i="21"/>
  <c r="AI7" i="21"/>
  <c r="AJ7" i="21"/>
  <c r="AK7" i="21"/>
  <c r="C8" i="21"/>
  <c r="D8" i="21"/>
  <c r="E8" i="21"/>
  <c r="F8" i="21"/>
  <c r="G8" i="21"/>
  <c r="H8" i="21"/>
  <c r="I8" i="21"/>
  <c r="J8" i="21"/>
  <c r="K8" i="21"/>
  <c r="L8" i="21"/>
  <c r="M8" i="21"/>
  <c r="N8" i="21"/>
  <c r="O8" i="21"/>
  <c r="P8" i="21"/>
  <c r="Q8" i="21"/>
  <c r="R8" i="21"/>
  <c r="S8" i="21"/>
  <c r="T8" i="21"/>
  <c r="U8" i="21"/>
  <c r="V8" i="21"/>
  <c r="W8" i="21"/>
  <c r="X8" i="21"/>
  <c r="Y8" i="21"/>
  <c r="Z8" i="21"/>
  <c r="AA8" i="21"/>
  <c r="AB8" i="21"/>
  <c r="AC8" i="21"/>
  <c r="AD8" i="21"/>
  <c r="AE8" i="21"/>
  <c r="AF8" i="21"/>
  <c r="AG8" i="21"/>
  <c r="AH8" i="21"/>
  <c r="AI8" i="21"/>
  <c r="AJ8" i="21"/>
  <c r="AK8" i="21"/>
  <c r="C9" i="21"/>
  <c r="D9" i="21"/>
  <c r="E9" i="21"/>
  <c r="F9" i="21"/>
  <c r="G9" i="21"/>
  <c r="H9" i="21"/>
  <c r="I9" i="21"/>
  <c r="J9" i="21"/>
  <c r="K9" i="21"/>
  <c r="L9" i="21"/>
  <c r="M9" i="21"/>
  <c r="N9" i="21"/>
  <c r="O9" i="21"/>
  <c r="P9" i="21"/>
  <c r="Q9" i="21"/>
  <c r="R9" i="21"/>
  <c r="S9" i="21"/>
  <c r="T9" i="21"/>
  <c r="U9" i="21"/>
  <c r="V9" i="21"/>
  <c r="W9" i="21"/>
  <c r="X9" i="21"/>
  <c r="Y9" i="21"/>
  <c r="Z9" i="21"/>
  <c r="AA9" i="21"/>
  <c r="AB9" i="21"/>
  <c r="AC9" i="21"/>
  <c r="AD9" i="21"/>
  <c r="AE9" i="21"/>
  <c r="AF9" i="21"/>
  <c r="AG9" i="21"/>
  <c r="AH9" i="21"/>
  <c r="AI9" i="21"/>
  <c r="AJ9" i="21"/>
  <c r="AK9" i="21"/>
  <c r="C10" i="21"/>
  <c r="D10" i="21"/>
  <c r="E10" i="21"/>
  <c r="F10" i="21"/>
  <c r="G10" i="21"/>
  <c r="H10" i="21"/>
  <c r="I10" i="21"/>
  <c r="J10" i="21"/>
  <c r="K10" i="21"/>
  <c r="L10" i="21"/>
  <c r="M10" i="21"/>
  <c r="N10" i="21"/>
  <c r="O10" i="21"/>
  <c r="P10" i="21"/>
  <c r="Q10" i="21"/>
  <c r="R10" i="21"/>
  <c r="S10" i="21"/>
  <c r="T10" i="21"/>
  <c r="U10" i="21"/>
  <c r="V10" i="21"/>
  <c r="W10" i="21"/>
  <c r="X10" i="21"/>
  <c r="Y10" i="21"/>
  <c r="Z10" i="21"/>
  <c r="AA10" i="21"/>
  <c r="AB10" i="21"/>
  <c r="AC10" i="21"/>
  <c r="AD10" i="21"/>
  <c r="AE10" i="21"/>
  <c r="AF10" i="21"/>
  <c r="AG10" i="21"/>
  <c r="AH10" i="21"/>
  <c r="AI10" i="21"/>
  <c r="AJ10" i="21"/>
  <c r="AK10" i="21"/>
  <c r="C11" i="21"/>
  <c r="D11" i="21"/>
  <c r="E11" i="21"/>
  <c r="F11" i="21"/>
  <c r="G11" i="21"/>
  <c r="H11" i="21"/>
  <c r="I11" i="21"/>
  <c r="J11" i="21"/>
  <c r="K11" i="21"/>
  <c r="L11" i="21"/>
  <c r="M11" i="21"/>
  <c r="N11" i="21"/>
  <c r="O11" i="21"/>
  <c r="P11" i="21"/>
  <c r="Q11" i="21"/>
  <c r="R11" i="21"/>
  <c r="S11" i="21"/>
  <c r="T11" i="21"/>
  <c r="U11" i="21"/>
  <c r="V11" i="21"/>
  <c r="W11" i="21"/>
  <c r="X11" i="21"/>
  <c r="Y11" i="21"/>
  <c r="Z11" i="21"/>
  <c r="AA11" i="21"/>
  <c r="AB11" i="21"/>
  <c r="AC11" i="21"/>
  <c r="AD11" i="21"/>
  <c r="AE11" i="21"/>
  <c r="AF11" i="21"/>
  <c r="AG11" i="21"/>
  <c r="AH11" i="21"/>
  <c r="AI11" i="21"/>
  <c r="AJ11" i="21"/>
  <c r="AK11" i="21"/>
  <c r="C12" i="21"/>
  <c r="D12" i="21"/>
  <c r="E12" i="21"/>
  <c r="F12" i="21"/>
  <c r="G12" i="21"/>
  <c r="H12" i="21"/>
  <c r="I12" i="21"/>
  <c r="J12" i="21"/>
  <c r="K12" i="21"/>
  <c r="L12" i="21"/>
  <c r="M12" i="21"/>
  <c r="N12" i="21"/>
  <c r="O12" i="21"/>
  <c r="P12" i="21"/>
  <c r="Q12" i="21"/>
  <c r="R12" i="21"/>
  <c r="S12" i="21"/>
  <c r="T12" i="21"/>
  <c r="U12" i="21"/>
  <c r="V12" i="21"/>
  <c r="W12" i="21"/>
  <c r="X12" i="21"/>
  <c r="Y12" i="21"/>
  <c r="Z12" i="21"/>
  <c r="AA12" i="21"/>
  <c r="AB12" i="21"/>
  <c r="AC12" i="21"/>
  <c r="AD12" i="21"/>
  <c r="AE12" i="21"/>
  <c r="AF12" i="21"/>
  <c r="AG12" i="21"/>
  <c r="AH12" i="21"/>
  <c r="AI12" i="21"/>
  <c r="AJ12" i="21"/>
  <c r="AK12" i="21"/>
  <c r="C13" i="21"/>
  <c r="D13" i="21"/>
  <c r="E13" i="21"/>
  <c r="F13" i="21"/>
  <c r="G13" i="21"/>
  <c r="H13" i="21"/>
  <c r="I13" i="21"/>
  <c r="J13" i="21"/>
  <c r="K13" i="21"/>
  <c r="L13" i="21"/>
  <c r="M13" i="21"/>
  <c r="N13" i="21"/>
  <c r="O13" i="21"/>
  <c r="P13" i="21"/>
  <c r="Q13" i="21"/>
  <c r="R13" i="21"/>
  <c r="S13" i="21"/>
  <c r="T13" i="21"/>
  <c r="U13" i="21"/>
  <c r="V13" i="21"/>
  <c r="W13" i="21"/>
  <c r="X13" i="21"/>
  <c r="Y13" i="21"/>
  <c r="Z13" i="21"/>
  <c r="AA13" i="21"/>
  <c r="AB13" i="21"/>
  <c r="AC13" i="21"/>
  <c r="AD13" i="21"/>
  <c r="AE13" i="21"/>
  <c r="AF13" i="21"/>
  <c r="AG13" i="21"/>
  <c r="AH13" i="21"/>
  <c r="AI13" i="21"/>
  <c r="AJ13" i="21"/>
  <c r="AK13" i="21"/>
  <c r="C14" i="21"/>
  <c r="D14" i="21"/>
  <c r="E14" i="21"/>
  <c r="F14" i="21"/>
  <c r="G14" i="21"/>
  <c r="H14" i="21"/>
  <c r="I14" i="21"/>
  <c r="J14" i="21"/>
  <c r="K14" i="21"/>
  <c r="L14" i="21"/>
  <c r="M14" i="21"/>
  <c r="N14" i="21"/>
  <c r="O14" i="21"/>
  <c r="P14" i="21"/>
  <c r="Q14" i="21"/>
  <c r="R14" i="21"/>
  <c r="S14" i="21"/>
  <c r="T14" i="21"/>
  <c r="U14" i="21"/>
  <c r="V14" i="21"/>
  <c r="W14" i="21"/>
  <c r="X14" i="21"/>
  <c r="Y14" i="21"/>
  <c r="Z14" i="21"/>
  <c r="AA14" i="21"/>
  <c r="AB14" i="21"/>
  <c r="AC14" i="21"/>
  <c r="AD14" i="21"/>
  <c r="AE14" i="21"/>
  <c r="AF14" i="21"/>
  <c r="AG14" i="21"/>
  <c r="AH14" i="21"/>
  <c r="AI14" i="21"/>
  <c r="AJ14" i="21"/>
  <c r="AK14" i="21"/>
  <c r="C15" i="21"/>
  <c r="D15" i="21"/>
  <c r="E15" i="21"/>
  <c r="F15" i="21"/>
  <c r="G15" i="21"/>
  <c r="H15" i="21"/>
  <c r="I15" i="21"/>
  <c r="J15" i="21"/>
  <c r="K15" i="21"/>
  <c r="L15" i="21"/>
  <c r="M15" i="21"/>
  <c r="N15" i="21"/>
  <c r="O15" i="21"/>
  <c r="P15" i="21"/>
  <c r="Q15" i="21"/>
  <c r="R15" i="21"/>
  <c r="S15" i="21"/>
  <c r="T15" i="21"/>
  <c r="U15" i="21"/>
  <c r="V15" i="21"/>
  <c r="W15" i="21"/>
  <c r="X15" i="21"/>
  <c r="Y15" i="21"/>
  <c r="Z15" i="21"/>
  <c r="AA15" i="21"/>
  <c r="AB15" i="21"/>
  <c r="AC15" i="21"/>
  <c r="AD15" i="21"/>
  <c r="AE15" i="21"/>
  <c r="AF15" i="21"/>
  <c r="AG15" i="21"/>
  <c r="AH15" i="21"/>
  <c r="AI15" i="21"/>
  <c r="AJ15" i="21"/>
  <c r="AK15" i="21"/>
  <c r="C16" i="21"/>
  <c r="D16" i="21"/>
  <c r="E16" i="21"/>
  <c r="F16" i="21"/>
  <c r="G16" i="21"/>
  <c r="H16" i="21"/>
  <c r="I16" i="21"/>
  <c r="J16" i="21"/>
  <c r="K16" i="21"/>
  <c r="L16" i="21"/>
  <c r="M16" i="21"/>
  <c r="N16" i="21"/>
  <c r="O16" i="21"/>
  <c r="P16" i="21"/>
  <c r="Q16" i="21"/>
  <c r="R16" i="21"/>
  <c r="S16" i="21"/>
  <c r="T16" i="21"/>
  <c r="U16" i="21"/>
  <c r="V16" i="21"/>
  <c r="W16" i="21"/>
  <c r="X16" i="21"/>
  <c r="Y16" i="21"/>
  <c r="Z16" i="21"/>
  <c r="AA16" i="21"/>
  <c r="AB16" i="21"/>
  <c r="AC16" i="21"/>
  <c r="AD16" i="21"/>
  <c r="AE16" i="21"/>
  <c r="AF16" i="21"/>
  <c r="AG16" i="21"/>
  <c r="AH16" i="21"/>
  <c r="AI16" i="21"/>
  <c r="AJ16" i="21"/>
  <c r="AK16" i="21"/>
  <c r="C17" i="21"/>
  <c r="D17" i="21"/>
  <c r="E17" i="21"/>
  <c r="F17" i="21"/>
  <c r="G17" i="21"/>
  <c r="H17" i="21"/>
  <c r="I17" i="21"/>
  <c r="J17" i="21"/>
  <c r="K17" i="21"/>
  <c r="L17" i="21"/>
  <c r="M17" i="21"/>
  <c r="N17" i="21"/>
  <c r="O17" i="21"/>
  <c r="P17" i="21"/>
  <c r="Q17" i="21"/>
  <c r="R17" i="21"/>
  <c r="S17" i="21"/>
  <c r="T17" i="21"/>
  <c r="U17" i="21"/>
  <c r="V17" i="21"/>
  <c r="W17" i="21"/>
  <c r="X17" i="21"/>
  <c r="Y17" i="21"/>
  <c r="Z17" i="21"/>
  <c r="AA17" i="21"/>
  <c r="AB17" i="21"/>
  <c r="AC17" i="21"/>
  <c r="AD17" i="21"/>
  <c r="AE17" i="21"/>
  <c r="AF17" i="21"/>
  <c r="AG17" i="21"/>
  <c r="AH17" i="21"/>
  <c r="AI17" i="21"/>
  <c r="AJ17" i="21"/>
  <c r="AK17" i="21"/>
  <c r="C18" i="21"/>
  <c r="D18" i="21"/>
  <c r="E18" i="21"/>
  <c r="F18" i="21"/>
  <c r="G18" i="21"/>
  <c r="H18" i="21"/>
  <c r="I18" i="21"/>
  <c r="J18" i="21"/>
  <c r="K18" i="21"/>
  <c r="L18" i="21"/>
  <c r="M18" i="21"/>
  <c r="N18" i="21"/>
  <c r="O18" i="21"/>
  <c r="P18" i="21"/>
  <c r="Q18" i="21"/>
  <c r="R18" i="21"/>
  <c r="S18" i="21"/>
  <c r="T18" i="21"/>
  <c r="U18" i="21"/>
  <c r="V18" i="21"/>
  <c r="W18" i="21"/>
  <c r="X18" i="21"/>
  <c r="Y18" i="21"/>
  <c r="Z18" i="21"/>
  <c r="AA18" i="21"/>
  <c r="AB18" i="21"/>
  <c r="AC18" i="21"/>
  <c r="AD18" i="21"/>
  <c r="AE18" i="21"/>
  <c r="AF18" i="21"/>
  <c r="AG18" i="21"/>
  <c r="AH18" i="21"/>
  <c r="AI18" i="21"/>
  <c r="AJ18" i="21"/>
  <c r="AK18" i="21"/>
  <c r="C19" i="21"/>
  <c r="D19" i="21"/>
  <c r="E19" i="21"/>
  <c r="F19" i="21"/>
  <c r="G19" i="21"/>
  <c r="H19" i="21"/>
  <c r="I19" i="21"/>
  <c r="J19" i="21"/>
  <c r="K19" i="21"/>
  <c r="L19" i="21"/>
  <c r="M19" i="21"/>
  <c r="N19" i="21"/>
  <c r="O19" i="21"/>
  <c r="P19" i="21"/>
  <c r="Q19" i="21"/>
  <c r="R19" i="21"/>
  <c r="S19" i="21"/>
  <c r="T19" i="21"/>
  <c r="U19" i="21"/>
  <c r="V19" i="21"/>
  <c r="W19" i="21"/>
  <c r="X19" i="21"/>
  <c r="Y19" i="21"/>
  <c r="Z19" i="21"/>
  <c r="AA19" i="21"/>
  <c r="AB19" i="21"/>
  <c r="AC19" i="21"/>
  <c r="AD19" i="21"/>
  <c r="AE19" i="21"/>
  <c r="AF19" i="21"/>
  <c r="AG19" i="21"/>
  <c r="AH19" i="21"/>
  <c r="AI19" i="21"/>
  <c r="AJ19" i="21"/>
  <c r="AK19" i="21"/>
  <c r="C20" i="21"/>
  <c r="D20" i="21"/>
  <c r="E20" i="21"/>
  <c r="F20" i="21"/>
  <c r="G20" i="21"/>
  <c r="H20" i="21"/>
  <c r="I20" i="21"/>
  <c r="J20" i="21"/>
  <c r="K20" i="21"/>
  <c r="L20" i="21"/>
  <c r="M20" i="21"/>
  <c r="N20" i="21"/>
  <c r="O20" i="21"/>
  <c r="P20" i="21"/>
  <c r="Q20" i="21"/>
  <c r="R20" i="21"/>
  <c r="S20" i="21"/>
  <c r="T20" i="21"/>
  <c r="U20" i="21"/>
  <c r="V20" i="21"/>
  <c r="W20" i="21"/>
  <c r="X20" i="21"/>
  <c r="Y20" i="21"/>
  <c r="Z20" i="21"/>
  <c r="AA20" i="21"/>
  <c r="AB20" i="21"/>
  <c r="AC20" i="21"/>
  <c r="AD20" i="21"/>
  <c r="AE20" i="21"/>
  <c r="AF20" i="21"/>
  <c r="AG20" i="21"/>
  <c r="AH20" i="21"/>
  <c r="AI20" i="21"/>
  <c r="AJ20" i="21"/>
  <c r="AK20" i="21"/>
  <c r="C21" i="21"/>
  <c r="D21" i="21"/>
  <c r="E21" i="21"/>
  <c r="F21" i="21"/>
  <c r="G21" i="21"/>
  <c r="H21" i="21"/>
  <c r="I21" i="21"/>
  <c r="J21" i="21"/>
  <c r="K21" i="21"/>
  <c r="L21" i="21"/>
  <c r="M21" i="21"/>
  <c r="N21" i="21"/>
  <c r="O21" i="21"/>
  <c r="P21" i="21"/>
  <c r="Q21" i="21"/>
  <c r="R21" i="21"/>
  <c r="S21" i="21"/>
  <c r="T21" i="21"/>
  <c r="U21" i="21"/>
  <c r="V21" i="21"/>
  <c r="W21" i="21"/>
  <c r="X21" i="21"/>
  <c r="Y21" i="21"/>
  <c r="Z21" i="21"/>
  <c r="AA21" i="21"/>
  <c r="AB21" i="21"/>
  <c r="AC21" i="21"/>
  <c r="AD21" i="21"/>
  <c r="AE21" i="21"/>
  <c r="AF21" i="21"/>
  <c r="AG21" i="21"/>
  <c r="AH21" i="21"/>
  <c r="AI21" i="21"/>
  <c r="AJ21" i="21"/>
  <c r="AK21" i="21"/>
  <c r="C22" i="21"/>
  <c r="D22" i="21"/>
  <c r="E22" i="21"/>
  <c r="F22" i="21"/>
  <c r="G22" i="21"/>
  <c r="H22" i="21"/>
  <c r="I22" i="21"/>
  <c r="J22" i="21"/>
  <c r="K22" i="21"/>
  <c r="L22" i="21"/>
  <c r="M22" i="21"/>
  <c r="N22" i="21"/>
  <c r="O22" i="21"/>
  <c r="P22" i="21"/>
  <c r="Q22" i="21"/>
  <c r="R22" i="21"/>
  <c r="S22" i="21"/>
  <c r="T22" i="21"/>
  <c r="U22" i="21"/>
  <c r="V22" i="21"/>
  <c r="W22" i="21"/>
  <c r="X22" i="21"/>
  <c r="Y22" i="21"/>
  <c r="Z22" i="21"/>
  <c r="AA22" i="21"/>
  <c r="AB22" i="21"/>
  <c r="AC22" i="21"/>
  <c r="AD22" i="21"/>
  <c r="AE22" i="21"/>
  <c r="AF22" i="21"/>
  <c r="AG22" i="21"/>
  <c r="AH22" i="21"/>
  <c r="AI22" i="21"/>
  <c r="AJ22" i="21"/>
  <c r="AK22" i="21"/>
  <c r="C23" i="21"/>
  <c r="D23" i="21"/>
  <c r="E23" i="21"/>
  <c r="F23" i="21"/>
  <c r="G23" i="21"/>
  <c r="H23" i="21"/>
  <c r="I23" i="21"/>
  <c r="J23" i="21"/>
  <c r="K23" i="21"/>
  <c r="L23" i="21"/>
  <c r="M23" i="21"/>
  <c r="N23" i="21"/>
  <c r="O23" i="21"/>
  <c r="P23" i="21"/>
  <c r="Q23" i="21"/>
  <c r="R23" i="21"/>
  <c r="S23" i="21"/>
  <c r="T23" i="21"/>
  <c r="U23" i="21"/>
  <c r="V23" i="21"/>
  <c r="W23" i="21"/>
  <c r="X23" i="21"/>
  <c r="Y23" i="21"/>
  <c r="Z23" i="21"/>
  <c r="AA23" i="21"/>
  <c r="AB23" i="21"/>
  <c r="AC23" i="21"/>
  <c r="AD23" i="21"/>
  <c r="AE23" i="21"/>
  <c r="AF23" i="21"/>
  <c r="AG23" i="21"/>
  <c r="AH23" i="21"/>
  <c r="AI23" i="21"/>
  <c r="AJ23" i="21"/>
  <c r="AK23" i="21"/>
  <c r="C24" i="21"/>
  <c r="D24" i="21"/>
  <c r="E24" i="21"/>
  <c r="F24" i="21"/>
  <c r="G24" i="21"/>
  <c r="H24" i="21"/>
  <c r="I24" i="21"/>
  <c r="J24" i="21"/>
  <c r="K24" i="21"/>
  <c r="L24" i="21"/>
  <c r="M24" i="21"/>
  <c r="N24" i="21"/>
  <c r="O24" i="21"/>
  <c r="P24" i="21"/>
  <c r="Q24" i="21"/>
  <c r="R24" i="21"/>
  <c r="S24" i="21"/>
  <c r="T24" i="21"/>
  <c r="U24" i="21"/>
  <c r="V24" i="21"/>
  <c r="W24" i="21"/>
  <c r="X24" i="21"/>
  <c r="Y24" i="21"/>
  <c r="Z24" i="21"/>
  <c r="AA24" i="21"/>
  <c r="AB24" i="21"/>
  <c r="AC24" i="21"/>
  <c r="AD24" i="21"/>
  <c r="AE24" i="21"/>
  <c r="AF24" i="21"/>
  <c r="AG24" i="21"/>
  <c r="AH24" i="21"/>
  <c r="AI24" i="21"/>
  <c r="AJ24" i="21"/>
  <c r="AK24" i="21"/>
  <c r="C25" i="21"/>
  <c r="D25" i="21"/>
  <c r="E25" i="21"/>
  <c r="F25" i="21"/>
  <c r="G25" i="21"/>
  <c r="H25" i="21"/>
  <c r="I25" i="21"/>
  <c r="J25" i="21"/>
  <c r="K25" i="21"/>
  <c r="L25" i="21"/>
  <c r="M25" i="21"/>
  <c r="N25" i="21"/>
  <c r="O25" i="21"/>
  <c r="P25" i="21"/>
  <c r="Q25" i="21"/>
  <c r="R25" i="21"/>
  <c r="S25" i="21"/>
  <c r="T25" i="21"/>
  <c r="U25" i="21"/>
  <c r="V25" i="21"/>
  <c r="W25" i="21"/>
  <c r="X25" i="21"/>
  <c r="Y25" i="21"/>
  <c r="Z25" i="21"/>
  <c r="AA25" i="21"/>
  <c r="AB25" i="21"/>
  <c r="AC25" i="21"/>
  <c r="AD25" i="21"/>
  <c r="AE25" i="21"/>
  <c r="AF25" i="21"/>
  <c r="AG25" i="21"/>
  <c r="AH25" i="21"/>
  <c r="AI25" i="21"/>
  <c r="AJ25" i="21"/>
  <c r="AK25" i="21"/>
  <c r="C26" i="21"/>
  <c r="D26" i="21"/>
  <c r="E26" i="21"/>
  <c r="F26" i="21"/>
  <c r="G26" i="21"/>
  <c r="H26" i="21"/>
  <c r="I26" i="21"/>
  <c r="J26" i="21"/>
  <c r="K26" i="21"/>
  <c r="L26" i="21"/>
  <c r="M26" i="21"/>
  <c r="N26" i="21"/>
  <c r="O26" i="21"/>
  <c r="P26" i="21"/>
  <c r="Q26" i="21"/>
  <c r="R26" i="21"/>
  <c r="S26" i="21"/>
  <c r="T26" i="21"/>
  <c r="U26" i="21"/>
  <c r="V26" i="21"/>
  <c r="W26" i="21"/>
  <c r="X26" i="21"/>
  <c r="Y26" i="21"/>
  <c r="Z26" i="21"/>
  <c r="AA26" i="21"/>
  <c r="AB26" i="21"/>
  <c r="AC26" i="21"/>
  <c r="AD26" i="21"/>
  <c r="AE26" i="21"/>
  <c r="AF26" i="21"/>
  <c r="AG26" i="21"/>
  <c r="AH26" i="21"/>
  <c r="AI26" i="21"/>
  <c r="AJ26" i="21"/>
  <c r="AK26" i="21"/>
  <c r="C27" i="21"/>
  <c r="D27" i="21"/>
  <c r="E27" i="21"/>
  <c r="F27" i="21"/>
  <c r="G27" i="21"/>
  <c r="H27" i="21"/>
  <c r="I27" i="21"/>
  <c r="J27" i="21"/>
  <c r="K27" i="21"/>
  <c r="L27" i="21"/>
  <c r="M27" i="21"/>
  <c r="N27" i="21"/>
  <c r="O27" i="21"/>
  <c r="P27" i="21"/>
  <c r="Q27" i="21"/>
  <c r="R27" i="21"/>
  <c r="S27" i="21"/>
  <c r="T27" i="21"/>
  <c r="U27" i="21"/>
  <c r="V27" i="21"/>
  <c r="W27" i="21"/>
  <c r="X27" i="21"/>
  <c r="Y27" i="21"/>
  <c r="Z27" i="21"/>
  <c r="AA27" i="21"/>
  <c r="AB27" i="21"/>
  <c r="AC27" i="21"/>
  <c r="AD27" i="21"/>
  <c r="AE27" i="21"/>
  <c r="AF27" i="21"/>
  <c r="AG27" i="21"/>
  <c r="AH27" i="21"/>
  <c r="AI27" i="21"/>
  <c r="AJ27" i="21"/>
  <c r="AK27" i="21"/>
  <c r="C28" i="21"/>
  <c r="D28" i="21"/>
  <c r="E28" i="21"/>
  <c r="F28" i="21"/>
  <c r="G28" i="21"/>
  <c r="H28" i="21"/>
  <c r="I28" i="21"/>
  <c r="J28" i="21"/>
  <c r="K28" i="21"/>
  <c r="L28" i="21"/>
  <c r="M28" i="21"/>
  <c r="N28" i="21"/>
  <c r="O28" i="21"/>
  <c r="P28" i="21"/>
  <c r="Q28" i="21"/>
  <c r="R28" i="21"/>
  <c r="S28" i="21"/>
  <c r="T28" i="21"/>
  <c r="U28" i="21"/>
  <c r="V28" i="21"/>
  <c r="W28" i="21"/>
  <c r="X28" i="21"/>
  <c r="Y28" i="21"/>
  <c r="Z28" i="21"/>
  <c r="AA28" i="21"/>
  <c r="AB28" i="21"/>
  <c r="AC28" i="21"/>
  <c r="AD28" i="21"/>
  <c r="AE28" i="21"/>
  <c r="AF28" i="21"/>
  <c r="AG28" i="21"/>
  <c r="AH28" i="21"/>
  <c r="AI28" i="21"/>
  <c r="AJ28" i="21"/>
  <c r="AK28" i="21"/>
  <c r="C29" i="21"/>
  <c r="D29" i="21"/>
  <c r="E29" i="21"/>
  <c r="F29" i="21"/>
  <c r="G29" i="21"/>
  <c r="H29" i="21"/>
  <c r="I29" i="21"/>
  <c r="J29" i="21"/>
  <c r="K29" i="21"/>
  <c r="L29" i="21"/>
  <c r="M29" i="21"/>
  <c r="N29" i="21"/>
  <c r="O29" i="21"/>
  <c r="P29" i="21"/>
  <c r="Q29" i="21"/>
  <c r="R29" i="21"/>
  <c r="S29" i="21"/>
  <c r="T29" i="21"/>
  <c r="U29" i="21"/>
  <c r="V29" i="21"/>
  <c r="W29" i="21"/>
  <c r="X29" i="21"/>
  <c r="Y29" i="21"/>
  <c r="Z29" i="21"/>
  <c r="AA29" i="21"/>
  <c r="AB29" i="21"/>
  <c r="AC29" i="21"/>
  <c r="AD29" i="21"/>
  <c r="AE29" i="21"/>
  <c r="AF29" i="21"/>
  <c r="AG29" i="21"/>
  <c r="AH29" i="21"/>
  <c r="AI29" i="21"/>
  <c r="AJ29" i="21"/>
  <c r="AK29" i="21"/>
  <c r="C30" i="21"/>
  <c r="D30" i="21"/>
  <c r="E30" i="21"/>
  <c r="F30" i="21"/>
  <c r="G30" i="21"/>
  <c r="H30" i="21"/>
  <c r="I30" i="21"/>
  <c r="J30" i="21"/>
  <c r="K30" i="21"/>
  <c r="L30" i="21"/>
  <c r="M30" i="21"/>
  <c r="N30" i="21"/>
  <c r="O30" i="21"/>
  <c r="P30" i="21"/>
  <c r="Q30" i="21"/>
  <c r="R30" i="21"/>
  <c r="S30" i="21"/>
  <c r="T30" i="21"/>
  <c r="U30" i="21"/>
  <c r="V30" i="21"/>
  <c r="W30" i="21"/>
  <c r="X30" i="21"/>
  <c r="Y30" i="21"/>
  <c r="Z30" i="21"/>
  <c r="AA30" i="21"/>
  <c r="AB30" i="21"/>
  <c r="AC30" i="21"/>
  <c r="AD30" i="21"/>
  <c r="AE30" i="21"/>
  <c r="AF30" i="21"/>
  <c r="AG30" i="21"/>
  <c r="AH30" i="21"/>
  <c r="AI30" i="21"/>
  <c r="AJ30" i="21"/>
  <c r="AK30" i="21"/>
  <c r="C31" i="21"/>
  <c r="D31" i="21"/>
  <c r="E31" i="21"/>
  <c r="F31" i="21"/>
  <c r="G31" i="21"/>
  <c r="H31" i="21"/>
  <c r="I31" i="21"/>
  <c r="J31" i="21"/>
  <c r="K31" i="21"/>
  <c r="L31" i="21"/>
  <c r="M31" i="21"/>
  <c r="N31" i="21"/>
  <c r="O31" i="21"/>
  <c r="P31" i="21"/>
  <c r="Q31" i="21"/>
  <c r="R31" i="21"/>
  <c r="S31" i="21"/>
  <c r="T31" i="21"/>
  <c r="U31" i="21"/>
  <c r="V31" i="21"/>
  <c r="W31" i="21"/>
  <c r="X31" i="21"/>
  <c r="Y31" i="21"/>
  <c r="Z31" i="21"/>
  <c r="AA31" i="21"/>
  <c r="AB31" i="21"/>
  <c r="AC31" i="21"/>
  <c r="AD31" i="21"/>
  <c r="AE31" i="21"/>
  <c r="AF31" i="21"/>
  <c r="AG31" i="21"/>
  <c r="AH31" i="21"/>
  <c r="AI31" i="21"/>
  <c r="AJ31" i="21"/>
  <c r="AK31" i="21"/>
  <c r="C32" i="21"/>
  <c r="D32" i="21"/>
  <c r="E32" i="21"/>
  <c r="F32" i="21"/>
  <c r="G32" i="21"/>
  <c r="H32" i="21"/>
  <c r="I32" i="21"/>
  <c r="J32" i="21"/>
  <c r="K32" i="21"/>
  <c r="L32" i="21"/>
  <c r="M32" i="21"/>
  <c r="N32" i="21"/>
  <c r="O32" i="21"/>
  <c r="P32" i="21"/>
  <c r="Q32" i="21"/>
  <c r="R32" i="21"/>
  <c r="S32" i="21"/>
  <c r="T32" i="21"/>
  <c r="U32" i="21"/>
  <c r="V32" i="21"/>
  <c r="W32" i="21"/>
  <c r="X32" i="21"/>
  <c r="Y32" i="21"/>
  <c r="Z32" i="21"/>
  <c r="AA32" i="21"/>
  <c r="AB32" i="21"/>
  <c r="AC32" i="21"/>
  <c r="AD32" i="21"/>
  <c r="AE32" i="21"/>
  <c r="AF32" i="21"/>
  <c r="AG32" i="21"/>
  <c r="AH32" i="21"/>
  <c r="AI32" i="21"/>
  <c r="AJ32" i="21"/>
  <c r="AK32" i="21"/>
  <c r="C33" i="21"/>
  <c r="D33" i="21"/>
  <c r="E33" i="21"/>
  <c r="F33" i="21"/>
  <c r="G33" i="21"/>
  <c r="H33" i="21"/>
  <c r="I33" i="21"/>
  <c r="J33" i="21"/>
  <c r="K33" i="21"/>
  <c r="L33" i="21"/>
  <c r="M33" i="21"/>
  <c r="N33" i="21"/>
  <c r="O33" i="21"/>
  <c r="P33" i="21"/>
  <c r="Q33" i="21"/>
  <c r="R33" i="21"/>
  <c r="S33" i="21"/>
  <c r="T33" i="21"/>
  <c r="U33" i="21"/>
  <c r="V33" i="21"/>
  <c r="W33" i="21"/>
  <c r="X33" i="21"/>
  <c r="Y33" i="21"/>
  <c r="Z33" i="21"/>
  <c r="AA33" i="21"/>
  <c r="AB33" i="21"/>
  <c r="AC33" i="21"/>
  <c r="AD33" i="21"/>
  <c r="AE33" i="21"/>
  <c r="AF33" i="21"/>
  <c r="AG33" i="21"/>
  <c r="AH33" i="21"/>
  <c r="AI33" i="21"/>
  <c r="AJ33" i="21"/>
  <c r="AK33" i="21"/>
  <c r="C34" i="21"/>
  <c r="D34" i="21"/>
  <c r="E34" i="21"/>
  <c r="F34" i="21"/>
  <c r="G34" i="21"/>
  <c r="H34" i="21"/>
  <c r="I34" i="21"/>
  <c r="J34" i="21"/>
  <c r="K34" i="21"/>
  <c r="L34" i="21"/>
  <c r="M34" i="21"/>
  <c r="N34" i="21"/>
  <c r="O34" i="21"/>
  <c r="P34" i="21"/>
  <c r="Q34" i="21"/>
  <c r="R34" i="21"/>
  <c r="S34" i="21"/>
  <c r="T34" i="21"/>
  <c r="U34" i="21"/>
  <c r="V34" i="21"/>
  <c r="W34" i="21"/>
  <c r="X34" i="21"/>
  <c r="Y34" i="21"/>
  <c r="Z34" i="21"/>
  <c r="AA34" i="21"/>
  <c r="AB34" i="21"/>
  <c r="AC34" i="21"/>
  <c r="AD34" i="21"/>
  <c r="AE34" i="21"/>
  <c r="AF34" i="21"/>
  <c r="AG34" i="21"/>
  <c r="AH34" i="21"/>
  <c r="AI34" i="21"/>
  <c r="AJ34" i="21"/>
  <c r="AK34" i="21"/>
  <c r="B2" i="21"/>
  <c r="C25" i="4"/>
  <c r="D25" i="4"/>
  <c r="E25" i="4"/>
  <c r="F25" i="4"/>
  <c r="G25" i="4"/>
  <c r="H25" i="4"/>
  <c r="I25" i="4"/>
  <c r="J25" i="4"/>
  <c r="K25" i="4"/>
  <c r="L25" i="4"/>
  <c r="M25" i="4"/>
  <c r="N25" i="4"/>
  <c r="O25" i="4"/>
  <c r="P25" i="4"/>
  <c r="Q25" i="4"/>
  <c r="R25" i="4"/>
  <c r="S25" i="4"/>
  <c r="T25" i="4"/>
  <c r="U25" i="4"/>
  <c r="V25" i="4"/>
  <c r="W25" i="4"/>
  <c r="X25" i="4"/>
  <c r="Y25" i="4"/>
  <c r="Z25" i="4"/>
  <c r="AA25" i="4"/>
  <c r="AB25" i="4"/>
  <c r="AC25" i="4"/>
  <c r="AD25" i="4"/>
  <c r="AE25" i="4"/>
  <c r="AF25" i="4"/>
  <c r="AG25" i="4"/>
  <c r="AH25" i="4"/>
  <c r="AI25" i="4"/>
  <c r="AJ25" i="4"/>
  <c r="AK25" i="4"/>
  <c r="AK3" i="4"/>
  <c r="AJ3" i="4"/>
  <c r="AI3" i="4"/>
  <c r="AH3" i="4"/>
  <c r="AG3" i="4"/>
  <c r="AF3" i="4"/>
  <c r="AE3" i="4"/>
  <c r="AD3" i="4"/>
  <c r="AC3" i="4"/>
  <c r="AB3" i="4"/>
  <c r="AA3" i="4"/>
  <c r="Z3" i="4"/>
  <c r="Y3" i="4"/>
  <c r="X3" i="4"/>
  <c r="W3" i="4"/>
  <c r="V3" i="4"/>
  <c r="U3" i="4"/>
  <c r="T3" i="4"/>
  <c r="S3" i="4"/>
  <c r="R3" i="4"/>
  <c r="Q3" i="4"/>
  <c r="P3" i="4"/>
  <c r="O3" i="4"/>
  <c r="N3" i="4"/>
  <c r="M3" i="4"/>
  <c r="L3" i="4"/>
  <c r="K3" i="4"/>
  <c r="J3" i="4"/>
  <c r="I3" i="4"/>
  <c r="H3" i="4"/>
  <c r="G3" i="4"/>
  <c r="F3" i="4"/>
  <c r="E3" i="4"/>
  <c r="D3" i="4"/>
  <c r="C3" i="4"/>
  <c r="C1" i="4"/>
  <c r="F27" i="17" a="1"/>
  <c r="X28" i="17" a="1"/>
  <c r="AC28" i="17" a="1"/>
  <c r="AW28" i="17" a="1"/>
  <c r="AL28" i="17" a="1"/>
  <c r="Z20" i="17" a="1"/>
  <c r="Y27" i="17" a="1"/>
  <c r="D20" i="17" a="1"/>
  <c r="J27" i="17" a="1"/>
  <c r="AA28" i="17" a="1"/>
  <c r="AF28" i="17" a="1"/>
  <c r="P20" i="17" a="1"/>
  <c r="H27" i="17" a="1"/>
  <c r="AI20" i="17" a="1"/>
  <c r="I27" i="17" a="1"/>
  <c r="AB28" i="17" a="1"/>
  <c r="G27" i="17" a="1"/>
  <c r="Z28" i="17" a="1"/>
  <c r="K27" i="17" a="1"/>
  <c r="C28" i="17" a="1"/>
  <c r="AI27" i="17" a="1"/>
  <c r="AE20" i="17" a="1"/>
  <c r="W20" i="17" a="1"/>
  <c r="V27" i="17" a="1"/>
  <c r="X27" i="17" a="1"/>
  <c r="AF27" i="17" a="1"/>
  <c r="AH20" i="17" a="1"/>
  <c r="AJ28" i="17" a="1"/>
  <c r="F20" i="17" a="1"/>
  <c r="AC27" i="17" a="1"/>
  <c r="P27" i="17" a="1"/>
  <c r="AI28" i="17" a="1"/>
  <c r="F28" i="17" a="1"/>
  <c r="K28" i="17" a="1"/>
  <c r="Q20" i="17" a="1"/>
  <c r="AP28" i="17" a="1"/>
  <c r="M27" i="17" a="1"/>
  <c r="E27" i="17" a="1"/>
  <c r="AR28" i="17" a="1"/>
  <c r="O28" i="17" a="1"/>
  <c r="R20" i="17" a="1"/>
  <c r="Q27" i="17" a="1"/>
  <c r="U27" i="17" a="1"/>
  <c r="T27" i="17" a="1"/>
  <c r="G28" i="17" a="1"/>
  <c r="R27" i="17" a="1"/>
  <c r="V20" i="17" a="1"/>
  <c r="AG51" i="17" a="1"/>
  <c r="AD28" i="17" a="1"/>
  <c r="AQ28" i="17" a="1"/>
  <c r="W27" i="17" a="1"/>
  <c r="AT28" i="17" a="1"/>
  <c r="H28" i="17" a="1"/>
  <c r="C27" i="17" a="1"/>
  <c r="U28" i="17" a="1"/>
  <c r="Z27" i="17" a="1"/>
  <c r="AK28" i="17" a="1"/>
  <c r="AJ20" i="17" a="1"/>
  <c r="X20" i="17" a="1"/>
  <c r="E20" i="17" a="1"/>
  <c r="AK27" i="17" a="1"/>
  <c r="R28" i="17" a="1"/>
  <c r="AO28" i="17" a="1"/>
  <c r="AG48" i="17" a="1"/>
  <c r="I28" i="17" a="1"/>
  <c r="D27" i="17" a="1"/>
  <c r="AG46" i="17" a="1"/>
  <c r="AV28" i="17" a="1"/>
  <c r="D28" i="17" a="1"/>
  <c r="J20" i="17" a="1"/>
  <c r="N27" i="17" a="1"/>
  <c r="H20" i="17" a="1"/>
  <c r="L20" i="17" a="1"/>
  <c r="Q28" i="17" a="1"/>
  <c r="S28" i="17" a="1"/>
  <c r="O20" i="17" a="1"/>
  <c r="AH28" i="17" a="1"/>
  <c r="N20" i="17" a="1"/>
  <c r="S20" i="17" a="1"/>
  <c r="L27" i="17" a="1"/>
  <c r="AC20" i="17" a="1"/>
  <c r="AG27" i="17" a="1"/>
  <c r="T47" i="17" a="1"/>
  <c r="AE28" i="17" a="1"/>
  <c r="AH27" i="17" a="1"/>
  <c r="AA27" i="17" a="1"/>
  <c r="G20" i="17" a="1"/>
  <c r="N28" i="17" a="1"/>
  <c r="M20" i="17" a="1"/>
  <c r="M28" i="17" a="1"/>
  <c r="AA20" i="17" a="1"/>
  <c r="AX28" i="17" a="1"/>
  <c r="N50" i="17" a="1"/>
  <c r="AD27" i="17" a="1"/>
  <c r="AC49" i="17" a="1"/>
  <c r="T20" i="17" a="1"/>
  <c r="AK20" i="17" a="1"/>
  <c r="O27" i="17" a="1"/>
  <c r="W28" i="17" a="1"/>
  <c r="L50" i="17" a="1"/>
  <c r="AU28" i="17" a="1"/>
  <c r="AM28" i="17" a="1"/>
  <c r="AJ50" i="17" a="1"/>
  <c r="K20" i="17" a="1"/>
  <c r="P28" i="17" a="1"/>
  <c r="AB20" i="17" a="1"/>
  <c r="AG28" i="17" a="1"/>
  <c r="AF20" i="17" a="1"/>
  <c r="K50" i="17" a="1"/>
  <c r="Y28" i="17" a="1"/>
  <c r="S27" i="17" a="1"/>
  <c r="AB27" i="17" a="1"/>
  <c r="T28" i="17" a="1"/>
  <c r="Y20" i="17" a="1"/>
  <c r="AE27" i="17" a="1"/>
  <c r="AD20" i="17" a="1"/>
  <c r="AS28" i="17" a="1"/>
  <c r="AG45" i="17" a="1"/>
  <c r="J28" i="17" a="1"/>
  <c r="L28" i="17" a="1"/>
  <c r="E28" i="17" a="1"/>
  <c r="AI50" i="17" a="1"/>
  <c r="AJ27" i="17" a="1"/>
  <c r="V28" i="17" a="1"/>
  <c r="AN28" i="17" a="1"/>
  <c r="V99" i="18" l="1"/>
  <c r="V83" i="18"/>
  <c r="AT35" i="21"/>
  <c r="AS35" i="21"/>
  <c r="K51" i="18"/>
  <c r="J22" i="18"/>
  <c r="AL35" i="21"/>
  <c r="AR35" i="21"/>
  <c r="AQ35" i="21"/>
  <c r="AX35" i="21"/>
  <c r="AP35" i="21"/>
  <c r="AW35" i="21"/>
  <c r="J35" i="18"/>
  <c r="AO35" i="21"/>
  <c r="K20" i="18"/>
  <c r="L20" i="18" s="1"/>
  <c r="BB9" i="21"/>
  <c r="BB32" i="21"/>
  <c r="BA27" i="21"/>
  <c r="BB24" i="21"/>
  <c r="BA19" i="21"/>
  <c r="BB16" i="21"/>
  <c r="BA11" i="21"/>
  <c r="BB8" i="21"/>
  <c r="AZ8" i="21"/>
  <c r="BA32" i="21"/>
  <c r="BB29" i="21"/>
  <c r="BA24" i="21"/>
  <c r="BB21" i="21"/>
  <c r="BA16" i="21"/>
  <c r="BB13" i="21"/>
  <c r="BA9" i="21"/>
  <c r="AY7" i="21"/>
  <c r="BB5" i="21"/>
  <c r="AZ5" i="21"/>
  <c r="BB34" i="21"/>
  <c r="BA29" i="21"/>
  <c r="BB26" i="21"/>
  <c r="BA21" i="21"/>
  <c r="BB18" i="21"/>
  <c r="BA13" i="21"/>
  <c r="BB10" i="21"/>
  <c r="BA6" i="21"/>
  <c r="BA34" i="21"/>
  <c r="BB31" i="21"/>
  <c r="BA26" i="21"/>
  <c r="BB23" i="21"/>
  <c r="BA18" i="21"/>
  <c r="BB15" i="21"/>
  <c r="BA10" i="21"/>
  <c r="AY9" i="21"/>
  <c r="BB7" i="21"/>
  <c r="AZ7" i="21"/>
  <c r="BA31" i="21"/>
  <c r="BB28" i="21"/>
  <c r="BA23" i="21"/>
  <c r="BB20" i="21"/>
  <c r="BA15" i="21"/>
  <c r="BB12" i="21"/>
  <c r="BA8" i="21"/>
  <c r="AY6" i="21"/>
  <c r="BB33" i="21"/>
  <c r="BA28" i="21"/>
  <c r="BB25" i="21"/>
  <c r="BA20" i="21"/>
  <c r="BB17" i="21"/>
  <c r="BA12" i="21"/>
  <c r="AZ9" i="21"/>
  <c r="BA5" i="21"/>
  <c r="BA33" i="21"/>
  <c r="BB30" i="21"/>
  <c r="BA25" i="21"/>
  <c r="BB22" i="21"/>
  <c r="BA17" i="21"/>
  <c r="BB14" i="21"/>
  <c r="AY8" i="21"/>
  <c r="BB6" i="21"/>
  <c r="AZ6" i="21"/>
  <c r="BA30" i="21"/>
  <c r="BB27" i="21"/>
  <c r="BA22" i="21"/>
  <c r="BB19" i="21"/>
  <c r="BA14" i="21"/>
  <c r="BB11" i="21"/>
  <c r="BA7" i="21"/>
  <c r="AY5" i="21"/>
  <c r="K48" i="18"/>
  <c r="L48" i="18" s="1"/>
  <c r="V101" i="18"/>
  <c r="V81" i="18"/>
  <c r="V78" i="18"/>
  <c r="V74" i="18"/>
  <c r="AF56" i="14"/>
  <c r="AJ56" i="14" s="1"/>
  <c r="AN56" i="14" s="1"/>
  <c r="AF52" i="14"/>
  <c r="AJ52" i="14" s="1"/>
  <c r="AN52" i="14" s="1"/>
  <c r="AF48" i="14"/>
  <c r="AJ48" i="14" s="1"/>
  <c r="AN48" i="14" s="1"/>
  <c r="AF11" i="14"/>
  <c r="AJ11" i="14" s="1"/>
  <c r="AN11" i="14" s="1"/>
  <c r="AF9" i="14"/>
  <c r="AJ9" i="14" s="1"/>
  <c r="AN9" i="14" s="1"/>
  <c r="K59" i="18"/>
  <c r="L59" i="18" s="1"/>
  <c r="J40" i="18"/>
  <c r="J27" i="18"/>
  <c r="V92" i="18"/>
  <c r="AF25" i="14"/>
  <c r="AJ25" i="14" s="1"/>
  <c r="AN25" i="14" s="1"/>
  <c r="V69" i="18"/>
  <c r="J25" i="18"/>
  <c r="F25" i="18" s="1"/>
  <c r="V90" i="18"/>
  <c r="V86" i="18"/>
  <c r="AF20" i="14"/>
  <c r="AJ20" i="14" s="1"/>
  <c r="AN20" i="14" s="1"/>
  <c r="V72" i="18"/>
  <c r="M120" i="18"/>
  <c r="K63" i="18"/>
  <c r="K60" i="18"/>
  <c r="L60" i="18" s="1"/>
  <c r="K46" i="18"/>
  <c r="L46" i="18" s="1"/>
  <c r="J23" i="18"/>
  <c r="V91" i="18"/>
  <c r="AF54" i="14"/>
  <c r="AJ54" i="14" s="1"/>
  <c r="AN54" i="14" s="1"/>
  <c r="V96" i="18"/>
  <c r="V89" i="18"/>
  <c r="V71" i="18"/>
  <c r="M115" i="18"/>
  <c r="AF46" i="14"/>
  <c r="AJ46" i="14" s="1"/>
  <c r="AN46" i="14" s="1"/>
  <c r="AF31" i="14"/>
  <c r="AJ31" i="14" s="1"/>
  <c r="AN31" i="14" s="1"/>
  <c r="AF21" i="14"/>
  <c r="AJ21" i="14" s="1"/>
  <c r="AN21" i="14" s="1"/>
  <c r="K42" i="18"/>
  <c r="L42" i="18" s="1"/>
  <c r="G40" i="18"/>
  <c r="J19" i="18"/>
  <c r="L53" i="18"/>
  <c r="G53" i="18" s="1"/>
  <c r="K57" i="18"/>
  <c r="K33" i="18"/>
  <c r="L33" i="18" s="1"/>
  <c r="G33" i="18" s="1"/>
  <c r="K29" i="18"/>
  <c r="L29" i="18" s="1"/>
  <c r="K16" i="18"/>
  <c r="L16" i="18" s="1"/>
  <c r="V82" i="18"/>
  <c r="AF61" i="14"/>
  <c r="AJ61" i="14" s="1"/>
  <c r="AN61" i="14" s="1"/>
  <c r="AF50" i="14"/>
  <c r="AJ50" i="14" s="1"/>
  <c r="AN50" i="14" s="1"/>
  <c r="AF16" i="14"/>
  <c r="AJ16" i="14" s="1"/>
  <c r="AN16" i="14" s="1"/>
  <c r="AF14" i="14"/>
  <c r="AJ14" i="14" s="1"/>
  <c r="AN14" i="14" s="1"/>
  <c r="AY4" i="4"/>
  <c r="K36" i="18"/>
  <c r="L36" i="18" s="1"/>
  <c r="J29" i="18"/>
  <c r="J9" i="18"/>
  <c r="V105" i="18"/>
  <c r="V95" i="18"/>
  <c r="V68" i="18"/>
  <c r="M119" i="18"/>
  <c r="M112" i="18"/>
  <c r="AF64" i="14"/>
  <c r="AJ64" i="14" s="1"/>
  <c r="AN64" i="14" s="1"/>
  <c r="AF37" i="14"/>
  <c r="AJ37" i="14" s="1"/>
  <c r="AN37" i="14" s="1"/>
  <c r="AF35" i="14"/>
  <c r="AJ35" i="14" s="1"/>
  <c r="AN35" i="14" s="1"/>
  <c r="AF33" i="14"/>
  <c r="AJ33" i="14" s="1"/>
  <c r="AN33" i="14" s="1"/>
  <c r="K64" i="18"/>
  <c r="L64" i="18" s="1"/>
  <c r="G64" i="18" s="1"/>
  <c r="F60" i="18"/>
  <c r="K32" i="18"/>
  <c r="L32" i="18" s="1"/>
  <c r="K8" i="18"/>
  <c r="L8" i="18" s="1"/>
  <c r="V104" i="18"/>
  <c r="AF53" i="14"/>
  <c r="AJ53" i="14" s="1"/>
  <c r="AN53" i="14" s="1"/>
  <c r="AF44" i="14"/>
  <c r="AJ44" i="14" s="1"/>
  <c r="AN44" i="14" s="1"/>
  <c r="AF42" i="14"/>
  <c r="AJ42" i="14" s="1"/>
  <c r="AN42" i="14" s="1"/>
  <c r="AF38" i="14"/>
  <c r="AJ38" i="14" s="1"/>
  <c r="AN38" i="14" s="1"/>
  <c r="AF29" i="14"/>
  <c r="AJ29" i="14" s="1"/>
  <c r="AN29" i="14" s="1"/>
  <c r="V87" i="18"/>
  <c r="V77" i="18"/>
  <c r="M118" i="18"/>
  <c r="AF60" i="14"/>
  <c r="AJ60" i="14" s="1"/>
  <c r="AN60" i="14" s="1"/>
  <c r="AF27" i="14"/>
  <c r="AJ27" i="14" s="1"/>
  <c r="AN27" i="14" s="1"/>
  <c r="AF22" i="14"/>
  <c r="AJ22" i="14" s="1"/>
  <c r="AN22" i="14" s="1"/>
  <c r="AF15" i="14"/>
  <c r="AJ15" i="14" s="1"/>
  <c r="AN15" i="14" s="1"/>
  <c r="G46" i="18"/>
  <c r="V100" i="18"/>
  <c r="V73" i="18"/>
  <c r="AF58" i="14"/>
  <c r="AJ58" i="14" s="1"/>
  <c r="AN58" i="14" s="1"/>
  <c r="AF49" i="14"/>
  <c r="AJ49" i="14" s="1"/>
  <c r="AN49" i="14" s="1"/>
  <c r="AF47" i="14"/>
  <c r="AJ47" i="14" s="1"/>
  <c r="AN47" i="14" s="1"/>
  <c r="AF40" i="14"/>
  <c r="AJ40" i="14" s="1"/>
  <c r="AN40" i="14" s="1"/>
  <c r="AF36" i="14"/>
  <c r="AJ36" i="14" s="1"/>
  <c r="AN36" i="14" s="1"/>
  <c r="F59" i="18"/>
  <c r="K26" i="18"/>
  <c r="L26" i="18" s="1"/>
  <c r="AP166" i="17"/>
  <c r="AV166" i="17"/>
  <c r="AO167" i="17"/>
  <c r="AU167" i="17"/>
  <c r="AN168" i="17"/>
  <c r="AT168" i="17"/>
  <c r="AM169" i="17"/>
  <c r="AS169" i="17"/>
  <c r="AL170" i="17"/>
  <c r="AR170" i="17"/>
  <c r="AX170" i="17"/>
  <c r="AQ171" i="17"/>
  <c r="AW171" i="17"/>
  <c r="AP172" i="17"/>
  <c r="AV172" i="17"/>
  <c r="AO173" i="17"/>
  <c r="AU173" i="17"/>
  <c r="AN174" i="17"/>
  <c r="AT174" i="17"/>
  <c r="AM175" i="17"/>
  <c r="AS175" i="17"/>
  <c r="AL176" i="17"/>
  <c r="AR176" i="17"/>
  <c r="AX176" i="17"/>
  <c r="AQ177" i="17"/>
  <c r="AW177" i="17"/>
  <c r="AP178" i="17"/>
  <c r="AV178" i="17"/>
  <c r="AO179" i="17"/>
  <c r="AU179" i="17"/>
  <c r="AR177" i="17"/>
  <c r="AQ178" i="17"/>
  <c r="AP179" i="17"/>
  <c r="AP168" i="17"/>
  <c r="AO169" i="17"/>
  <c r="AU169" i="17"/>
  <c r="AN170" i="17"/>
  <c r="AT170" i="17"/>
  <c r="AL172" i="17"/>
  <c r="AQ173" i="17"/>
  <c r="AV174" i="17"/>
  <c r="AT176" i="17"/>
  <c r="AL178" i="17"/>
  <c r="AQ179" i="17"/>
  <c r="AN173" i="17"/>
  <c r="AR175" i="17"/>
  <c r="AV177" i="17"/>
  <c r="AQ166" i="17"/>
  <c r="AW166" i="17"/>
  <c r="AP167" i="17"/>
  <c r="AV167" i="17"/>
  <c r="AO168" i="17"/>
  <c r="AU168" i="17"/>
  <c r="AN169" i="17"/>
  <c r="AT169" i="17"/>
  <c r="AM170" i="17"/>
  <c r="AS170" i="17"/>
  <c r="AL171" i="17"/>
  <c r="AR171" i="17"/>
  <c r="AX171" i="17"/>
  <c r="AQ172" i="17"/>
  <c r="AW172" i="17"/>
  <c r="AP173" i="17"/>
  <c r="AV173" i="17"/>
  <c r="AO174" i="17"/>
  <c r="AU174" i="17"/>
  <c r="AN175" i="17"/>
  <c r="AT175" i="17"/>
  <c r="AM176" i="17"/>
  <c r="AS176" i="17"/>
  <c r="AL177" i="17"/>
  <c r="AX177" i="17"/>
  <c r="AW178" i="17"/>
  <c r="AV179" i="17"/>
  <c r="AV168" i="17"/>
  <c r="AM171" i="17"/>
  <c r="AR172" i="17"/>
  <c r="AW173" i="17"/>
  <c r="AO175" i="17"/>
  <c r="AN176" i="17"/>
  <c r="AS177" i="17"/>
  <c r="AX178" i="17"/>
  <c r="AU172" i="17"/>
  <c r="AL175" i="17"/>
  <c r="AP177" i="17"/>
  <c r="AL166" i="17"/>
  <c r="AR166" i="17"/>
  <c r="AX166" i="17"/>
  <c r="AQ167" i="17"/>
  <c r="AW167" i="17"/>
  <c r="AS171" i="17"/>
  <c r="AX172" i="17"/>
  <c r="AP174" i="17"/>
  <c r="AU175" i="17"/>
  <c r="AM177" i="17"/>
  <c r="AR178" i="17"/>
  <c r="AW179" i="17"/>
  <c r="AM174" i="17"/>
  <c r="AQ176" i="17"/>
  <c r="AU178" i="17"/>
  <c r="AM166" i="17"/>
  <c r="AS166" i="17"/>
  <c r="AL167" i="17"/>
  <c r="AR167" i="17"/>
  <c r="AX167" i="17"/>
  <c r="AQ168" i="17"/>
  <c r="AW168" i="17"/>
  <c r="AP169" i="17"/>
  <c r="AV169" i="17"/>
  <c r="AO170" i="17"/>
  <c r="AU170" i="17"/>
  <c r="AN171" i="17"/>
  <c r="AT171" i="17"/>
  <c r="AM172" i="17"/>
  <c r="AS172" i="17"/>
  <c r="AL173" i="17"/>
  <c r="AR173" i="17"/>
  <c r="AX173" i="17"/>
  <c r="AQ174" i="17"/>
  <c r="AW174" i="17"/>
  <c r="AP175" i="17"/>
  <c r="AV175" i="17"/>
  <c r="AO176" i="17"/>
  <c r="AU176" i="17"/>
  <c r="AN177" i="17"/>
  <c r="AT177" i="17"/>
  <c r="AM178" i="17"/>
  <c r="AS178" i="17"/>
  <c r="AL179" i="17"/>
  <c r="AR179" i="17"/>
  <c r="AX179" i="17"/>
  <c r="AW175" i="17"/>
  <c r="AV176" i="17"/>
  <c r="AU177" i="17"/>
  <c r="AT178" i="17"/>
  <c r="AU166" i="17"/>
  <c r="AT167" i="17"/>
  <c r="AS168" i="17"/>
  <c r="AR169" i="17"/>
  <c r="AQ170" i="17"/>
  <c r="AP171" i="17"/>
  <c r="AO172" i="17"/>
  <c r="AS174" i="17"/>
  <c r="AW176" i="17"/>
  <c r="AN179" i="17"/>
  <c r="AN166" i="17"/>
  <c r="AT166" i="17"/>
  <c r="AM167" i="17"/>
  <c r="AS167" i="17"/>
  <c r="AL168" i="17"/>
  <c r="AR168" i="17"/>
  <c r="AX168" i="17"/>
  <c r="AQ169" i="17"/>
  <c r="AW169" i="17"/>
  <c r="AP170" i="17"/>
  <c r="AV170" i="17"/>
  <c r="AO171" i="17"/>
  <c r="AU171" i="17"/>
  <c r="AN172" i="17"/>
  <c r="AT172" i="17"/>
  <c r="AM173" i="17"/>
  <c r="AS173" i="17"/>
  <c r="AL174" i="17"/>
  <c r="AR174" i="17"/>
  <c r="AX174" i="17"/>
  <c r="AQ175" i="17"/>
  <c r="AP176" i="17"/>
  <c r="AO177" i="17"/>
  <c r="AN178" i="17"/>
  <c r="AM179" i="17"/>
  <c r="AS179" i="17"/>
  <c r="AO166" i="17"/>
  <c r="AN167" i="17"/>
  <c r="AM168" i="17"/>
  <c r="AL169" i="17"/>
  <c r="AX169" i="17"/>
  <c r="AW170" i="17"/>
  <c r="AV171" i="17"/>
  <c r="AT173" i="17"/>
  <c r="AX175" i="17"/>
  <c r="AO178" i="17"/>
  <c r="AT179" i="17"/>
  <c r="AM164" i="17"/>
  <c r="AX164" i="17"/>
  <c r="AR164" i="17"/>
  <c r="AU164" i="17"/>
  <c r="AL164" i="17"/>
  <c r="AW164" i="17"/>
  <c r="AO164" i="17"/>
  <c r="AQ164" i="17"/>
  <c r="AV164" i="17"/>
  <c r="AP164" i="17"/>
  <c r="AT164" i="17"/>
  <c r="AS164" i="17"/>
  <c r="AS23" i="4" s="1"/>
  <c r="AN164" i="17"/>
  <c r="AP28" i="17"/>
  <c r="AX28" i="17"/>
  <c r="AL28" i="17"/>
  <c r="AT28" i="17"/>
  <c r="AQ28" i="17"/>
  <c r="AO28" i="17"/>
  <c r="AM28" i="17"/>
  <c r="AU28" i="17"/>
  <c r="AS28" i="17"/>
  <c r="AV28" i="17"/>
  <c r="AW28" i="17"/>
  <c r="AN28" i="17"/>
  <c r="AR28" i="17"/>
  <c r="K35" i="21"/>
  <c r="AG123" i="14"/>
  <c r="W35" i="21"/>
  <c r="N35" i="21"/>
  <c r="M35" i="21"/>
  <c r="L35" i="21"/>
  <c r="H204" i="23"/>
  <c r="AY182" i="17" s="1"/>
  <c r="M114" i="18"/>
  <c r="E122" i="18"/>
  <c r="AN123" i="14"/>
  <c r="Y123" i="14"/>
  <c r="F35" i="18"/>
  <c r="M34" i="18"/>
  <c r="J34" i="18"/>
  <c r="K34" i="18"/>
  <c r="L34" i="18" s="1"/>
  <c r="E106" i="18"/>
  <c r="M117" i="18"/>
  <c r="AF51" i="14"/>
  <c r="AJ51" i="14" s="1"/>
  <c r="AN51" i="14" s="1"/>
  <c r="V98" i="18"/>
  <c r="V93" i="18"/>
  <c r="V80" i="18"/>
  <c r="V75" i="18"/>
  <c r="AF62" i="14"/>
  <c r="AJ62" i="14" s="1"/>
  <c r="AN62" i="14" s="1"/>
  <c r="AF43" i="14"/>
  <c r="AJ43" i="14" s="1"/>
  <c r="AN43" i="14" s="1"/>
  <c r="AF41" i="14"/>
  <c r="AJ41" i="14" s="1"/>
  <c r="AN41" i="14" s="1"/>
  <c r="AF30" i="14"/>
  <c r="AF17" i="14"/>
  <c r="AJ17" i="14" s="1"/>
  <c r="AN17" i="14" s="1"/>
  <c r="AF13" i="14"/>
  <c r="AJ13" i="14" s="1"/>
  <c r="AN13" i="14" s="1"/>
  <c r="F64" i="18"/>
  <c r="F46" i="18"/>
  <c r="AF8" i="14"/>
  <c r="AJ8" i="14" s="1"/>
  <c r="AN8" i="14" s="1"/>
  <c r="AF59" i="14"/>
  <c r="AJ59" i="14" s="1"/>
  <c r="AN59" i="14" s="1"/>
  <c r="AF55" i="14"/>
  <c r="AJ55" i="14" s="1"/>
  <c r="AN55" i="14" s="1"/>
  <c r="AF34" i="14"/>
  <c r="AJ34" i="14" s="1"/>
  <c r="AN34" i="14" s="1"/>
  <c r="AF26" i="14"/>
  <c r="AJ26" i="14" s="1"/>
  <c r="AN26" i="14" s="1"/>
  <c r="AF18" i="14"/>
  <c r="AJ18" i="14" s="1"/>
  <c r="AN18" i="14" s="1"/>
  <c r="I59" i="18"/>
  <c r="H59" i="18"/>
  <c r="G59" i="18"/>
  <c r="G60" i="18"/>
  <c r="F33" i="18"/>
  <c r="J15" i="18"/>
  <c r="K11" i="18"/>
  <c r="L11" i="18" s="1"/>
  <c r="AF63" i="14"/>
  <c r="AJ63" i="14" s="1"/>
  <c r="AN63" i="14" s="1"/>
  <c r="I53" i="18"/>
  <c r="H53" i="18"/>
  <c r="K65" i="18"/>
  <c r="L65" i="18" s="1"/>
  <c r="K58" i="18"/>
  <c r="L58" i="18" s="1"/>
  <c r="G58" i="18" s="1"/>
  <c r="K47" i="18"/>
  <c r="L47" i="18" s="1"/>
  <c r="F40" i="18"/>
  <c r="J7" i="18"/>
  <c r="F7" i="18" s="1"/>
  <c r="K39" i="18"/>
  <c r="K28" i="18"/>
  <c r="L28" i="18" s="1"/>
  <c r="K14" i="18"/>
  <c r="L14" i="18" s="1"/>
  <c r="K10" i="18"/>
  <c r="L10" i="18" s="1"/>
  <c r="V102" i="18"/>
  <c r="V84" i="18"/>
  <c r="V66" i="18"/>
  <c r="M121" i="18"/>
  <c r="AF57" i="14"/>
  <c r="AJ57" i="14" s="1"/>
  <c r="AN57" i="14" s="1"/>
  <c r="AF45" i="14"/>
  <c r="AJ45" i="14" s="1"/>
  <c r="AN45" i="14" s="1"/>
  <c r="AF24" i="14"/>
  <c r="AJ24" i="14" s="1"/>
  <c r="AN24" i="14" s="1"/>
  <c r="AF23" i="14"/>
  <c r="AJ23" i="14" s="1"/>
  <c r="AN23" i="14" s="1"/>
  <c r="AF10" i="14"/>
  <c r="AJ10" i="14" s="1"/>
  <c r="AN10" i="14" s="1"/>
  <c r="AK123" i="14"/>
  <c r="F58" i="18"/>
  <c r="K54" i="18"/>
  <c r="L54" i="18" s="1"/>
  <c r="K52" i="18"/>
  <c r="L52" i="18" s="1"/>
  <c r="K41" i="18"/>
  <c r="L41" i="18" s="1"/>
  <c r="J21" i="18"/>
  <c r="K17" i="18"/>
  <c r="L17" i="18" s="1"/>
  <c r="C107" i="14"/>
  <c r="I35" i="18"/>
  <c r="H35" i="18"/>
  <c r="G35" i="18"/>
  <c r="J52" i="18"/>
  <c r="F52" i="18" s="1"/>
  <c r="L23" i="18"/>
  <c r="I23" i="18" s="1"/>
  <c r="J13" i="18"/>
  <c r="K166" i="17"/>
  <c r="AI35" i="21"/>
  <c r="Y35" i="21"/>
  <c r="S170" i="17"/>
  <c r="AK170" i="17"/>
  <c r="AJ35" i="21"/>
  <c r="AD35" i="21"/>
  <c r="S35" i="21"/>
  <c r="AK35" i="21"/>
  <c r="X35" i="21"/>
  <c r="F35" i="21"/>
  <c r="AC35" i="21"/>
  <c r="Q35" i="21"/>
  <c r="E35" i="21"/>
  <c r="AA35" i="21"/>
  <c r="O35" i="21"/>
  <c r="C35" i="21"/>
  <c r="AG35" i="21"/>
  <c r="U35" i="21"/>
  <c r="I35" i="21"/>
  <c r="AF35" i="21"/>
  <c r="T35" i="21"/>
  <c r="H35" i="21"/>
  <c r="AE35" i="21"/>
  <c r="G35" i="21"/>
  <c r="E170" i="17"/>
  <c r="M178" i="17"/>
  <c r="Y174" i="17"/>
  <c r="D166" i="17"/>
  <c r="Y177" i="17"/>
  <c r="AK173" i="17"/>
  <c r="AC166" i="17"/>
  <c r="AK176" i="17"/>
  <c r="S173" i="17"/>
  <c r="AE169" i="17"/>
  <c r="AK179" i="17"/>
  <c r="S176" i="17"/>
  <c r="AE172" i="17"/>
  <c r="K169" i="17"/>
  <c r="H170" i="17"/>
  <c r="G172" i="17"/>
  <c r="S179" i="17"/>
  <c r="AE175" i="17"/>
  <c r="M172" i="17"/>
  <c r="M168" i="17"/>
  <c r="F174" i="17"/>
  <c r="AE178" i="17"/>
  <c r="M175" i="17"/>
  <c r="Y171" i="17"/>
  <c r="Q167" i="17"/>
  <c r="I166" i="17"/>
  <c r="H166" i="17"/>
  <c r="R179" i="17"/>
  <c r="AJ176" i="17"/>
  <c r="L175" i="17"/>
  <c r="AD172" i="17"/>
  <c r="H177" i="17"/>
  <c r="G167" i="17"/>
  <c r="F168" i="17"/>
  <c r="D178" i="17"/>
  <c r="C174" i="17"/>
  <c r="AE179" i="17"/>
  <c r="M179" i="17"/>
  <c r="Y178" i="17"/>
  <c r="AK177" i="17"/>
  <c r="S177" i="17"/>
  <c r="AE176" i="17"/>
  <c r="M176" i="17"/>
  <c r="Y175" i="17"/>
  <c r="AK174" i="17"/>
  <c r="S174" i="17"/>
  <c r="AE173" i="17"/>
  <c r="M173" i="17"/>
  <c r="Y172" i="17"/>
  <c r="AK171" i="17"/>
  <c r="S171" i="17"/>
  <c r="AE170" i="17"/>
  <c r="M170" i="17"/>
  <c r="Y169" i="17"/>
  <c r="AE168" i="17"/>
  <c r="AI167" i="17"/>
  <c r="AK166" i="17"/>
  <c r="H178" i="17"/>
  <c r="G168" i="17"/>
  <c r="C175" i="17"/>
  <c r="L178" i="17"/>
  <c r="AD175" i="17"/>
  <c r="R173" i="17"/>
  <c r="X171" i="17"/>
  <c r="R170" i="17"/>
  <c r="AD169" i="17"/>
  <c r="N167" i="17"/>
  <c r="L166" i="17"/>
  <c r="G179" i="17"/>
  <c r="H176" i="17"/>
  <c r="G178" i="17"/>
  <c r="G166" i="17"/>
  <c r="E177" i="17"/>
  <c r="D173" i="17"/>
  <c r="C169" i="17"/>
  <c r="AD179" i="17"/>
  <c r="L179" i="17"/>
  <c r="X178" i="17"/>
  <c r="AJ177" i="17"/>
  <c r="R177" i="17"/>
  <c r="AD176" i="17"/>
  <c r="L176" i="17"/>
  <c r="X175" i="17"/>
  <c r="AJ174" i="17"/>
  <c r="R174" i="17"/>
  <c r="AD173" i="17"/>
  <c r="L173" i="17"/>
  <c r="X172" i="17"/>
  <c r="AJ171" i="17"/>
  <c r="R171" i="17"/>
  <c r="AD170" i="17"/>
  <c r="L170" i="17"/>
  <c r="X169" i="17"/>
  <c r="AD168" i="17"/>
  <c r="AF167" i="17"/>
  <c r="AJ166" i="17"/>
  <c r="F169" i="17"/>
  <c r="AJ179" i="17"/>
  <c r="X177" i="17"/>
  <c r="AJ173" i="17"/>
  <c r="H172" i="17"/>
  <c r="F176" i="17"/>
  <c r="D172" i="17"/>
  <c r="C168" i="17"/>
  <c r="Y179" i="17"/>
  <c r="AK178" i="17"/>
  <c r="S178" i="17"/>
  <c r="AE177" i="17"/>
  <c r="M177" i="17"/>
  <c r="Y176" i="17"/>
  <c r="AK175" i="17"/>
  <c r="S175" i="17"/>
  <c r="AE174" i="17"/>
  <c r="M174" i="17"/>
  <c r="Y173" i="17"/>
  <c r="AK172" i="17"/>
  <c r="S172" i="17"/>
  <c r="AE171" i="17"/>
  <c r="M171" i="17"/>
  <c r="Y170" i="17"/>
  <c r="AK169" i="17"/>
  <c r="S169" i="17"/>
  <c r="W168" i="17"/>
  <c r="Y167" i="17"/>
  <c r="Z166" i="17"/>
  <c r="R166" i="17"/>
  <c r="D179" i="17"/>
  <c r="AD178" i="17"/>
  <c r="R176" i="17"/>
  <c r="X174" i="17"/>
  <c r="L172" i="17"/>
  <c r="AJ170" i="17"/>
  <c r="L168" i="17"/>
  <c r="G174" i="17"/>
  <c r="E176" i="17"/>
  <c r="H171" i="17"/>
  <c r="G173" i="17"/>
  <c r="F175" i="17"/>
  <c r="E171" i="17"/>
  <c r="D167" i="17"/>
  <c r="X179" i="17"/>
  <c r="AJ178" i="17"/>
  <c r="R178" i="17"/>
  <c r="AD177" i="17"/>
  <c r="L177" i="17"/>
  <c r="X176" i="17"/>
  <c r="AJ175" i="17"/>
  <c r="R175" i="17"/>
  <c r="AD174" i="17"/>
  <c r="L174" i="17"/>
  <c r="X173" i="17"/>
  <c r="AJ172" i="17"/>
  <c r="R172" i="17"/>
  <c r="AD171" i="17"/>
  <c r="L171" i="17"/>
  <c r="X170" i="17"/>
  <c r="AJ169" i="17"/>
  <c r="R169" i="17"/>
  <c r="T168" i="17"/>
  <c r="X167" i="17"/>
  <c r="S166" i="17"/>
  <c r="H175" i="17"/>
  <c r="G171" i="17"/>
  <c r="F173" i="17"/>
  <c r="E175" i="17"/>
  <c r="D177" i="17"/>
  <c r="C179" i="17"/>
  <c r="C167" i="17"/>
  <c r="AI179" i="17"/>
  <c r="AC179" i="17"/>
  <c r="W179" i="17"/>
  <c r="Q179" i="17"/>
  <c r="K179" i="17"/>
  <c r="AI178" i="17"/>
  <c r="AC178" i="17"/>
  <c r="W178" i="17"/>
  <c r="Q178" i="17"/>
  <c r="K178" i="17"/>
  <c r="AI177" i="17"/>
  <c r="AC177" i="17"/>
  <c r="W177" i="17"/>
  <c r="Q177" i="17"/>
  <c r="K177" i="17"/>
  <c r="AI176" i="17"/>
  <c r="AC176" i="17"/>
  <c r="W176" i="17"/>
  <c r="Q176" i="17"/>
  <c r="K176" i="17"/>
  <c r="AI175" i="17"/>
  <c r="AC175" i="17"/>
  <c r="W175" i="17"/>
  <c r="Q175" i="17"/>
  <c r="K175" i="17"/>
  <c r="AI174" i="17"/>
  <c r="AC174" i="17"/>
  <c r="W174" i="17"/>
  <c r="Q174" i="17"/>
  <c r="K174" i="17"/>
  <c r="AI173" i="17"/>
  <c r="AC173" i="17"/>
  <c r="W173" i="17"/>
  <c r="Q173" i="17"/>
  <c r="K173" i="17"/>
  <c r="AI172" i="17"/>
  <c r="AC172" i="17"/>
  <c r="W172" i="17"/>
  <c r="Q172" i="17"/>
  <c r="K172" i="17"/>
  <c r="AI171" i="17"/>
  <c r="AC171" i="17"/>
  <c r="W171" i="17"/>
  <c r="Q171" i="17"/>
  <c r="K171" i="17"/>
  <c r="AI170" i="17"/>
  <c r="AC170" i="17"/>
  <c r="W170" i="17"/>
  <c r="Q170" i="17"/>
  <c r="K170" i="17"/>
  <c r="AI169" i="17"/>
  <c r="AC169" i="17"/>
  <c r="W169" i="17"/>
  <c r="Q169" i="17"/>
  <c r="AK168" i="17"/>
  <c r="AC168" i="17"/>
  <c r="S168" i="17"/>
  <c r="K168" i="17"/>
  <c r="AE167" i="17"/>
  <c r="W167" i="17"/>
  <c r="M167" i="17"/>
  <c r="AI166" i="17"/>
  <c r="Y166" i="17"/>
  <c r="Q166" i="17"/>
  <c r="G177" i="17"/>
  <c r="F179" i="17"/>
  <c r="F167" i="17"/>
  <c r="E169" i="17"/>
  <c r="D171" i="17"/>
  <c r="C173" i="17"/>
  <c r="H174" i="17"/>
  <c r="H168" i="17"/>
  <c r="G176" i="17"/>
  <c r="G170" i="17"/>
  <c r="F178" i="17"/>
  <c r="F172" i="17"/>
  <c r="F166" i="17"/>
  <c r="E174" i="17"/>
  <c r="E168" i="17"/>
  <c r="D176" i="17"/>
  <c r="D170" i="17"/>
  <c r="C178" i="17"/>
  <c r="C172" i="17"/>
  <c r="C166" i="17"/>
  <c r="AH179" i="17"/>
  <c r="AB179" i="17"/>
  <c r="V179" i="17"/>
  <c r="P179" i="17"/>
  <c r="J179" i="17"/>
  <c r="AH178" i="17"/>
  <c r="AB178" i="17"/>
  <c r="V178" i="17"/>
  <c r="P178" i="17"/>
  <c r="J178" i="17"/>
  <c r="AH177" i="17"/>
  <c r="AB177" i="17"/>
  <c r="V177" i="17"/>
  <c r="P177" i="17"/>
  <c r="J177" i="17"/>
  <c r="AH176" i="17"/>
  <c r="AB176" i="17"/>
  <c r="V176" i="17"/>
  <c r="P176" i="17"/>
  <c r="J176" i="17"/>
  <c r="AH175" i="17"/>
  <c r="AB175" i="17"/>
  <c r="V175" i="17"/>
  <c r="P175" i="17"/>
  <c r="J175" i="17"/>
  <c r="AH174" i="17"/>
  <c r="AB174" i="17"/>
  <c r="V174" i="17"/>
  <c r="P174" i="17"/>
  <c r="J174" i="17"/>
  <c r="AH173" i="17"/>
  <c r="AB173" i="17"/>
  <c r="V173" i="17"/>
  <c r="P173" i="17"/>
  <c r="J173" i="17"/>
  <c r="AH172" i="17"/>
  <c r="AB172" i="17"/>
  <c r="V172" i="17"/>
  <c r="P172" i="17"/>
  <c r="J172" i="17"/>
  <c r="AH171" i="17"/>
  <c r="AB171" i="17"/>
  <c r="V171" i="17"/>
  <c r="P171" i="17"/>
  <c r="J171" i="17"/>
  <c r="AH170" i="17"/>
  <c r="AB170" i="17"/>
  <c r="V170" i="17"/>
  <c r="P170" i="17"/>
  <c r="J170" i="17"/>
  <c r="AH169" i="17"/>
  <c r="AB169" i="17"/>
  <c r="V169" i="17"/>
  <c r="N169" i="17"/>
  <c r="AJ168" i="17"/>
  <c r="Z168" i="17"/>
  <c r="R168" i="17"/>
  <c r="AD167" i="17"/>
  <c r="T167" i="17"/>
  <c r="L167" i="17"/>
  <c r="AF166" i="17"/>
  <c r="X166" i="17"/>
  <c r="N166" i="17"/>
  <c r="H169" i="17"/>
  <c r="H179" i="17"/>
  <c r="H173" i="17"/>
  <c r="H167" i="17"/>
  <c r="G175" i="17"/>
  <c r="G169" i="17"/>
  <c r="F177" i="17"/>
  <c r="F171" i="17"/>
  <c r="E179" i="17"/>
  <c r="E173" i="17"/>
  <c r="E167" i="17"/>
  <c r="D175" i="17"/>
  <c r="D169" i="17"/>
  <c r="C177" i="17"/>
  <c r="C171" i="17"/>
  <c r="AG179" i="17"/>
  <c r="AA179" i="17"/>
  <c r="U179" i="17"/>
  <c r="O179" i="17"/>
  <c r="I179" i="17"/>
  <c r="AG178" i="17"/>
  <c r="AA178" i="17"/>
  <c r="U178" i="17"/>
  <c r="O178" i="17"/>
  <c r="I178" i="17"/>
  <c r="AG177" i="17"/>
  <c r="AA177" i="17"/>
  <c r="U177" i="17"/>
  <c r="O177" i="17"/>
  <c r="I177" i="17"/>
  <c r="AG176" i="17"/>
  <c r="AA176" i="17"/>
  <c r="U176" i="17"/>
  <c r="O176" i="17"/>
  <c r="I176" i="17"/>
  <c r="AG175" i="17"/>
  <c r="AA175" i="17"/>
  <c r="U175" i="17"/>
  <c r="O175" i="17"/>
  <c r="I175" i="17"/>
  <c r="AG174" i="17"/>
  <c r="AA174" i="17"/>
  <c r="U174" i="17"/>
  <c r="O174" i="17"/>
  <c r="I174" i="17"/>
  <c r="AG173" i="17"/>
  <c r="AA173" i="17"/>
  <c r="U173" i="17"/>
  <c r="O173" i="17"/>
  <c r="I173" i="17"/>
  <c r="AG172" i="17"/>
  <c r="AA172" i="17"/>
  <c r="U172" i="17"/>
  <c r="O172" i="17"/>
  <c r="I172" i="17"/>
  <c r="AG171" i="17"/>
  <c r="AA171" i="17"/>
  <c r="U171" i="17"/>
  <c r="O171" i="17"/>
  <c r="I171" i="17"/>
  <c r="AG170" i="17"/>
  <c r="AA170" i="17"/>
  <c r="U170" i="17"/>
  <c r="O170" i="17"/>
  <c r="I170" i="17"/>
  <c r="AG169" i="17"/>
  <c r="AA169" i="17"/>
  <c r="U169" i="17"/>
  <c r="M169" i="17"/>
  <c r="AI168" i="17"/>
  <c r="Y168" i="17"/>
  <c r="Q168" i="17"/>
  <c r="AK167" i="17"/>
  <c r="AC167" i="17"/>
  <c r="S167" i="17"/>
  <c r="K167" i="17"/>
  <c r="AE166" i="17"/>
  <c r="W166" i="17"/>
  <c r="M166" i="17"/>
  <c r="F170" i="17"/>
  <c r="E178" i="17"/>
  <c r="E172" i="17"/>
  <c r="E166" i="17"/>
  <c r="D174" i="17"/>
  <c r="D168" i="17"/>
  <c r="C176" i="17"/>
  <c r="C170" i="17"/>
  <c r="AF179" i="17"/>
  <c r="Z179" i="17"/>
  <c r="T179" i="17"/>
  <c r="N179" i="17"/>
  <c r="AF178" i="17"/>
  <c r="Z178" i="17"/>
  <c r="T178" i="17"/>
  <c r="N178" i="17"/>
  <c r="AF177" i="17"/>
  <c r="Z177" i="17"/>
  <c r="T177" i="17"/>
  <c r="N177" i="17"/>
  <c r="AF176" i="17"/>
  <c r="Z176" i="17"/>
  <c r="T176" i="17"/>
  <c r="N176" i="17"/>
  <c r="AF175" i="17"/>
  <c r="Z175" i="17"/>
  <c r="T175" i="17"/>
  <c r="N175" i="17"/>
  <c r="AF174" i="17"/>
  <c r="Z174" i="17"/>
  <c r="T174" i="17"/>
  <c r="N174" i="17"/>
  <c r="AF173" i="17"/>
  <c r="Z173" i="17"/>
  <c r="T173" i="17"/>
  <c r="N173" i="17"/>
  <c r="AF172" i="17"/>
  <c r="Z172" i="17"/>
  <c r="T172" i="17"/>
  <c r="N172" i="17"/>
  <c r="AF171" i="17"/>
  <c r="Z171" i="17"/>
  <c r="T171" i="17"/>
  <c r="N171" i="17"/>
  <c r="AF170" i="17"/>
  <c r="Z170" i="17"/>
  <c r="T170" i="17"/>
  <c r="N170" i="17"/>
  <c r="AF169" i="17"/>
  <c r="Z169" i="17"/>
  <c r="T169" i="17"/>
  <c r="L169" i="17"/>
  <c r="AF168" i="17"/>
  <c r="X168" i="17"/>
  <c r="N168" i="17"/>
  <c r="AJ167" i="17"/>
  <c r="Z167" i="17"/>
  <c r="R167" i="17"/>
  <c r="AD166" i="17"/>
  <c r="T166" i="17"/>
  <c r="C14" i="17"/>
  <c r="C15" i="17" s="1"/>
  <c r="D14" i="17"/>
  <c r="D15" i="17" s="1"/>
  <c r="F14" i="17"/>
  <c r="F15" i="17" s="1"/>
  <c r="E14" i="17"/>
  <c r="E15" i="17" s="1"/>
  <c r="U13" i="4"/>
  <c r="U14" i="4" s="1"/>
  <c r="O13" i="4"/>
  <c r="O14" i="4" s="1"/>
  <c r="F9" i="4"/>
  <c r="AY9" i="4" s="1"/>
  <c r="AY13" i="17"/>
  <c r="G14" i="17"/>
  <c r="G15" i="17" s="1"/>
  <c r="T13" i="4"/>
  <c r="T14" i="4" s="1"/>
  <c r="N13" i="4"/>
  <c r="N14" i="4" s="1"/>
  <c r="C12" i="4"/>
  <c r="AY11" i="4"/>
  <c r="AC13" i="4"/>
  <c r="AC14" i="4" s="1"/>
  <c r="Y13" i="4"/>
  <c r="Y14" i="4" s="1"/>
  <c r="Z13" i="4"/>
  <c r="Z14" i="4" s="1"/>
  <c r="W13" i="4"/>
  <c r="W14" i="4" s="1"/>
  <c r="AG13" i="4"/>
  <c r="AG14" i="4" s="1"/>
  <c r="AF13" i="4"/>
  <c r="AF14" i="4" s="1"/>
  <c r="AK13" i="4"/>
  <c r="AK14" i="4" s="1"/>
  <c r="X13" i="4"/>
  <c r="X14" i="4" s="1"/>
  <c r="AJ13" i="4"/>
  <c r="AJ14" i="4" s="1"/>
  <c r="H13" i="4"/>
  <c r="H14" i="4" s="1"/>
  <c r="K13" i="4"/>
  <c r="K14" i="4" s="1"/>
  <c r="S13" i="4"/>
  <c r="S14" i="4" s="1"/>
  <c r="AY8" i="4"/>
  <c r="Z35" i="21"/>
  <c r="AY11" i="21"/>
  <c r="R35" i="21"/>
  <c r="AY71" i="17"/>
  <c r="AZ17" i="21"/>
  <c r="AY76" i="17"/>
  <c r="AY83" i="17"/>
  <c r="AZ22" i="21"/>
  <c r="AY17" i="21"/>
  <c r="AZ11" i="21"/>
  <c r="AZ16" i="21"/>
  <c r="AZ13" i="21"/>
  <c r="AB35" i="21"/>
  <c r="AZ21" i="21"/>
  <c r="AZ20" i="21"/>
  <c r="AZ19" i="21"/>
  <c r="AZ18" i="21"/>
  <c r="AH35" i="21"/>
  <c r="AY162" i="17"/>
  <c r="AY156" i="17"/>
  <c r="AY150" i="17"/>
  <c r="AY144" i="17"/>
  <c r="AY138" i="17"/>
  <c r="AY132" i="17"/>
  <c r="AY126" i="17"/>
  <c r="AY120" i="17"/>
  <c r="AY114" i="17"/>
  <c r="AY108" i="17"/>
  <c r="AY102" i="17"/>
  <c r="AY96" i="17"/>
  <c r="AY90" i="17"/>
  <c r="AY84" i="17"/>
  <c r="AY78" i="17"/>
  <c r="AY72" i="17"/>
  <c r="AY66" i="17"/>
  <c r="AY89" i="17"/>
  <c r="AY65" i="17"/>
  <c r="AY23" i="21"/>
  <c r="AY16" i="21"/>
  <c r="AY13" i="21"/>
  <c r="AY10" i="21"/>
  <c r="D35" i="21"/>
  <c r="AY101" i="17"/>
  <c r="J35" i="21"/>
  <c r="AZ10" i="21"/>
  <c r="P35" i="21"/>
  <c r="AZ15" i="21"/>
  <c r="AY15" i="21"/>
  <c r="AZ14" i="21"/>
  <c r="AY14" i="21"/>
  <c r="AZ12" i="21"/>
  <c r="AY12" i="21"/>
  <c r="V35" i="21"/>
  <c r="AY22" i="21"/>
  <c r="AY20" i="21"/>
  <c r="AY19" i="21"/>
  <c r="AY18" i="21"/>
  <c r="AY94" i="17"/>
  <c r="AY107" i="17"/>
  <c r="AY24" i="21"/>
  <c r="AY112" i="17"/>
  <c r="AY68" i="17"/>
  <c r="AY26" i="21"/>
  <c r="AY133" i="17"/>
  <c r="AY127" i="17"/>
  <c r="AY121" i="17"/>
  <c r="AY97" i="17"/>
  <c r="AY85" i="17"/>
  <c r="AY79" i="17"/>
  <c r="AY61" i="17"/>
  <c r="AY137" i="17"/>
  <c r="AY95" i="17"/>
  <c r="AY77" i="17"/>
  <c r="AZ26" i="21"/>
  <c r="AZ23" i="21"/>
  <c r="AY21" i="21"/>
  <c r="AY29" i="21"/>
  <c r="AY28" i="21"/>
  <c r="AY64" i="17"/>
  <c r="AY158" i="17"/>
  <c r="AY146" i="17"/>
  <c r="AY134" i="17"/>
  <c r="AY122" i="17"/>
  <c r="AY116" i="17"/>
  <c r="AY110" i="17"/>
  <c r="AY104" i="17"/>
  <c r="AY98" i="17"/>
  <c r="AY92" i="17"/>
  <c r="AY86" i="17"/>
  <c r="AY80" i="17"/>
  <c r="AY74" i="17"/>
  <c r="AY62" i="17"/>
  <c r="BC15" i="21"/>
  <c r="AY155" i="17"/>
  <c r="G164" i="17"/>
  <c r="AY30" i="21"/>
  <c r="AB164" i="17"/>
  <c r="AA164" i="17"/>
  <c r="O164" i="17"/>
  <c r="AY163" i="17"/>
  <c r="AY157" i="17"/>
  <c r="AY151" i="17"/>
  <c r="AY145" i="17"/>
  <c r="AY139" i="17"/>
  <c r="AY115" i="17"/>
  <c r="AY109" i="17"/>
  <c r="AY103" i="17"/>
  <c r="AY91" i="17"/>
  <c r="AY73" i="17"/>
  <c r="AY67" i="17"/>
  <c r="AY55" i="17"/>
  <c r="AY152" i="17"/>
  <c r="AY140" i="17"/>
  <c r="AY128" i="17"/>
  <c r="W164" i="17"/>
  <c r="Q164" i="17"/>
  <c r="AY34" i="21"/>
  <c r="BC21" i="21"/>
  <c r="BC33" i="21"/>
  <c r="AY33" i="21"/>
  <c r="AZ32" i="21"/>
  <c r="AY31" i="21"/>
  <c r="AZ29" i="21"/>
  <c r="AY27" i="21"/>
  <c r="BC7" i="21"/>
  <c r="U164" i="17"/>
  <c r="I164" i="17"/>
  <c r="AY159" i="17"/>
  <c r="AY153" i="17"/>
  <c r="AY147" i="17"/>
  <c r="AY141" i="17"/>
  <c r="AY135" i="17"/>
  <c r="AY129" i="17"/>
  <c r="AY123" i="17"/>
  <c r="AY117" i="17"/>
  <c r="AY111" i="17"/>
  <c r="AY105" i="17"/>
  <c r="AY99" i="17"/>
  <c r="AY93" i="17"/>
  <c r="AY87" i="17"/>
  <c r="AY81" i="17"/>
  <c r="AY75" i="17"/>
  <c r="AY69" i="17"/>
  <c r="AY63" i="17"/>
  <c r="AY106" i="17"/>
  <c r="AY100" i="17"/>
  <c r="AY88" i="17"/>
  <c r="AY82" i="17"/>
  <c r="AY70" i="17"/>
  <c r="AY58" i="17"/>
  <c r="AY161" i="17"/>
  <c r="AY149" i="17"/>
  <c r="AY143" i="17"/>
  <c r="AY131" i="17"/>
  <c r="AY125" i="17"/>
  <c r="AY119" i="17"/>
  <c r="AY113" i="17"/>
  <c r="K164" i="17"/>
  <c r="BC29" i="21"/>
  <c r="AY25" i="21"/>
  <c r="Y164" i="17"/>
  <c r="S164" i="17"/>
  <c r="M164" i="17"/>
  <c r="E164" i="17"/>
  <c r="BC32" i="21"/>
  <c r="BC27" i="21"/>
  <c r="BC23" i="21"/>
  <c r="BC16" i="21"/>
  <c r="BC9" i="21"/>
  <c r="H164" i="17"/>
  <c r="D164" i="17"/>
  <c r="BC19" i="21"/>
  <c r="BC17" i="21"/>
  <c r="BC10" i="21"/>
  <c r="BC20" i="21"/>
  <c r="BC18" i="21"/>
  <c r="BC13" i="21"/>
  <c r="BC11" i="21"/>
  <c r="X164" i="17"/>
  <c r="T164" i="17"/>
  <c r="P164" i="17"/>
  <c r="L164" i="17"/>
  <c r="BC14" i="21"/>
  <c r="BC12" i="21"/>
  <c r="BC5" i="21"/>
  <c r="AY160" i="17"/>
  <c r="AY154" i="17"/>
  <c r="AY148" i="17"/>
  <c r="AY142" i="17"/>
  <c r="AY136" i="17"/>
  <c r="AY130" i="17"/>
  <c r="AY124" i="17"/>
  <c r="AY118" i="17"/>
  <c r="J164" i="17"/>
  <c r="F164" i="17"/>
  <c r="AY32" i="21"/>
  <c r="BC6" i="21"/>
  <c r="BC22" i="21"/>
  <c r="BC8" i="21"/>
  <c r="Z164" i="17"/>
  <c r="V164" i="17"/>
  <c r="R164" i="17"/>
  <c r="N164" i="17"/>
  <c r="AY25" i="4"/>
  <c r="AZ31" i="21"/>
  <c r="AZ28" i="21"/>
  <c r="BC28" i="21"/>
  <c r="AZ25" i="21"/>
  <c r="BC26" i="21"/>
  <c r="BC25" i="21"/>
  <c r="BC24" i="21"/>
  <c r="AZ27" i="21"/>
  <c r="AH55" i="14"/>
  <c r="BC34" i="21"/>
  <c r="AZ34" i="21"/>
  <c r="AZ30" i="21"/>
  <c r="AZ33" i="21"/>
  <c r="BC31" i="21"/>
  <c r="BC30" i="21"/>
  <c r="AZ24" i="21"/>
  <c r="AL45" i="14"/>
  <c r="AL14" i="14"/>
  <c r="AY10" i="17"/>
  <c r="H14" i="17"/>
  <c r="L122" i="18"/>
  <c r="AH28" i="14"/>
  <c r="AO123" i="14"/>
  <c r="H1000" i="22"/>
  <c r="V97" i="18"/>
  <c r="V88" i="18"/>
  <c r="V79" i="18"/>
  <c r="V70" i="18"/>
  <c r="M106" i="18"/>
  <c r="AF7" i="14"/>
  <c r="AJ7" i="14" s="1"/>
  <c r="AN7" i="14" s="1"/>
  <c r="X107" i="14"/>
  <c r="AL63" i="14"/>
  <c r="AL53" i="14"/>
  <c r="AH33" i="14"/>
  <c r="W123" i="14"/>
  <c r="AA13" i="4"/>
  <c r="AA14" i="4" s="1"/>
  <c r="I13" i="4"/>
  <c r="I14" i="4" s="1"/>
  <c r="U106" i="18"/>
  <c r="V107" i="14"/>
  <c r="AH60" i="14"/>
  <c r="AJ30" i="14"/>
  <c r="AN30" i="14" s="1"/>
  <c r="AL23" i="14"/>
  <c r="AH19" i="14"/>
  <c r="AH16" i="14"/>
  <c r="C123" i="14"/>
  <c r="AE13" i="4"/>
  <c r="AE14" i="4" s="1"/>
  <c r="AL62" i="14"/>
  <c r="AL56" i="14"/>
  <c r="AL52" i="14"/>
  <c r="AL32" i="14"/>
  <c r="AL27" i="14"/>
  <c r="AI13" i="4"/>
  <c r="AI14" i="4" s="1"/>
  <c r="AH7" i="14"/>
  <c r="AH31" i="14"/>
  <c r="AH26" i="14"/>
  <c r="V103" i="18"/>
  <c r="V94" i="18"/>
  <c r="V85" i="18"/>
  <c r="V76" i="18"/>
  <c r="V67" i="18"/>
  <c r="M113" i="18"/>
  <c r="M122" i="18" s="1"/>
  <c r="AL50" i="14"/>
  <c r="AH44" i="14"/>
  <c r="AE123" i="14"/>
  <c r="AD119" i="14"/>
  <c r="AH119" i="14" s="1"/>
  <c r="AL119" i="14" s="1"/>
  <c r="V123" i="14"/>
  <c r="E13" i="4"/>
  <c r="E14" i="4" s="1"/>
  <c r="P169" i="17"/>
  <c r="J169" i="17"/>
  <c r="AH168" i="17"/>
  <c r="AB168" i="17"/>
  <c r="V168" i="17"/>
  <c r="P168" i="17"/>
  <c r="J168" i="17"/>
  <c r="AH167" i="17"/>
  <c r="AB167" i="17"/>
  <c r="V167" i="17"/>
  <c r="P167" i="17"/>
  <c r="J167" i="17"/>
  <c r="AH166" i="17"/>
  <c r="AB166" i="17"/>
  <c r="V166" i="17"/>
  <c r="P166" i="17"/>
  <c r="J166" i="17"/>
  <c r="AH22" i="14"/>
  <c r="AL20" i="14"/>
  <c r="G104" i="8"/>
  <c r="R13" i="4"/>
  <c r="R14" i="4" s="1"/>
  <c r="Q13" i="4"/>
  <c r="Q14" i="4" s="1"/>
  <c r="M13" i="4"/>
  <c r="M14" i="4" s="1"/>
  <c r="G13" i="4"/>
  <c r="G14" i="4" s="1"/>
  <c r="D13" i="4"/>
  <c r="D14" i="4" s="1"/>
  <c r="O169" i="17"/>
  <c r="I169" i="17"/>
  <c r="AG168" i="17"/>
  <c r="AA168" i="17"/>
  <c r="U168" i="17"/>
  <c r="O168" i="17"/>
  <c r="I168" i="17"/>
  <c r="AG167" i="17"/>
  <c r="AA167" i="17"/>
  <c r="U167" i="17"/>
  <c r="O167" i="17"/>
  <c r="I167" i="17"/>
  <c r="AG166" i="17"/>
  <c r="AA166" i="17"/>
  <c r="U166" i="17"/>
  <c r="O166" i="17"/>
  <c r="AF32" i="14"/>
  <c r="AJ32" i="14" s="1"/>
  <c r="AN32" i="14" s="1"/>
  <c r="AH13" i="4"/>
  <c r="AH14" i="4" s="1"/>
  <c r="V13" i="4"/>
  <c r="V14" i="4" s="1"/>
  <c r="AL38" i="14"/>
  <c r="AF19" i="14"/>
  <c r="AJ19" i="14" s="1"/>
  <c r="AN19" i="14" s="1"/>
  <c r="AJ123" i="14"/>
  <c r="AH113" i="14"/>
  <c r="AM114" i="14"/>
  <c r="AM123" i="14" s="1"/>
  <c r="AI123" i="14"/>
  <c r="P13" i="4"/>
  <c r="P14" i="4" s="1"/>
  <c r="AH40" i="14"/>
  <c r="AF123" i="14"/>
  <c r="AB13" i="4"/>
  <c r="AB14" i="4" s="1"/>
  <c r="J13" i="4"/>
  <c r="J14" i="4" s="1"/>
  <c r="X123" i="14"/>
  <c r="AD13" i="4"/>
  <c r="AD14" i="4" s="1"/>
  <c r="L13" i="4"/>
  <c r="L14" i="4" s="1"/>
  <c r="AJ164" i="17"/>
  <c r="AF28" i="14"/>
  <c r="AJ28" i="14" s="1"/>
  <c r="AN28" i="14" s="1"/>
  <c r="AK164" i="17"/>
  <c r="AI164" i="17"/>
  <c r="AH164" i="17"/>
  <c r="AD164" i="17"/>
  <c r="AE164" i="17"/>
  <c r="F54" i="18"/>
  <c r="G54" i="18"/>
  <c r="H54" i="18"/>
  <c r="I54" i="18"/>
  <c r="F48" i="18"/>
  <c r="G48" i="18"/>
  <c r="H48" i="18"/>
  <c r="I48" i="18"/>
  <c r="F42" i="18"/>
  <c r="G42" i="18"/>
  <c r="H42" i="18"/>
  <c r="I42" i="18"/>
  <c r="F36" i="18"/>
  <c r="G36" i="18"/>
  <c r="H36" i="18"/>
  <c r="I36" i="18"/>
  <c r="G28" i="18"/>
  <c r="H28" i="18"/>
  <c r="I28" i="18"/>
  <c r="F28" i="18"/>
  <c r="G26" i="18"/>
  <c r="H26" i="18"/>
  <c r="I26" i="18"/>
  <c r="L21" i="18"/>
  <c r="H21" i="18" s="1"/>
  <c r="L15" i="18"/>
  <c r="AF164" i="17"/>
  <c r="G22" i="18"/>
  <c r="H22" i="18"/>
  <c r="I22" i="18"/>
  <c r="F22" i="18"/>
  <c r="G20" i="18"/>
  <c r="H20" i="18"/>
  <c r="I20" i="18"/>
  <c r="F17" i="18"/>
  <c r="G17" i="18"/>
  <c r="H17" i="18"/>
  <c r="I17" i="18"/>
  <c r="L9" i="18"/>
  <c r="G9" i="18" s="1"/>
  <c r="AG164" i="17"/>
  <c r="AC164" i="17"/>
  <c r="F19" i="18"/>
  <c r="G16" i="18"/>
  <c r="H16" i="18"/>
  <c r="I16" i="18"/>
  <c r="F16" i="18"/>
  <c r="G14" i="18"/>
  <c r="H14" i="18"/>
  <c r="I14" i="18"/>
  <c r="F11" i="18"/>
  <c r="G11" i="18"/>
  <c r="H11" i="18"/>
  <c r="I11" i="18"/>
  <c r="G32" i="18"/>
  <c r="H32" i="18"/>
  <c r="I32" i="18"/>
  <c r="L27" i="18"/>
  <c r="G27" i="18" s="1"/>
  <c r="F13" i="18"/>
  <c r="G10" i="18"/>
  <c r="H10" i="18"/>
  <c r="I10" i="18"/>
  <c r="F10" i="18"/>
  <c r="G8" i="18"/>
  <c r="H8" i="18"/>
  <c r="I8" i="18"/>
  <c r="C57" i="17"/>
  <c r="AY57" i="17" s="1"/>
  <c r="I25" i="18"/>
  <c r="I19" i="18"/>
  <c r="I13" i="18"/>
  <c r="I7" i="18"/>
  <c r="H25" i="18"/>
  <c r="H19" i="18"/>
  <c r="H13" i="18"/>
  <c r="H7" i="18"/>
  <c r="G25" i="18"/>
  <c r="G19" i="18"/>
  <c r="G13" i="18"/>
  <c r="G7" i="18"/>
  <c r="K61" i="18"/>
  <c r="L61" i="18" s="1"/>
  <c r="K55" i="18"/>
  <c r="L55" i="18" s="1"/>
  <c r="K49" i="18"/>
  <c r="L49" i="18" s="1"/>
  <c r="K43" i="18"/>
  <c r="K37" i="18"/>
  <c r="L37" i="18" s="1"/>
  <c r="F32" i="18"/>
  <c r="K30" i="18"/>
  <c r="L30" i="18" s="1"/>
  <c r="F26" i="18"/>
  <c r="K24" i="18"/>
  <c r="L24" i="18" s="1"/>
  <c r="F20" i="18"/>
  <c r="K18" i="18"/>
  <c r="L18" i="18" s="1"/>
  <c r="F14" i="18"/>
  <c r="K12" i="18"/>
  <c r="L12" i="18" s="1"/>
  <c r="F8" i="18"/>
  <c r="K6" i="18"/>
  <c r="C56" i="17"/>
  <c r="I60" i="18"/>
  <c r="H60" i="18"/>
  <c r="L63" i="18"/>
  <c r="F63" i="18" s="1"/>
  <c r="K62" i="18"/>
  <c r="L62" i="18" s="1"/>
  <c r="J61" i="18"/>
  <c r="L57" i="18"/>
  <c r="G57" i="18" s="1"/>
  <c r="K56" i="18"/>
  <c r="L56" i="18" s="1"/>
  <c r="J55" i="18"/>
  <c r="L51" i="18"/>
  <c r="K50" i="18"/>
  <c r="L50" i="18" s="1"/>
  <c r="J49" i="18"/>
  <c r="L45" i="18"/>
  <c r="G45" i="18" s="1"/>
  <c r="K44" i="18"/>
  <c r="L44" i="18" s="1"/>
  <c r="J43" i="18"/>
  <c r="L39" i="18"/>
  <c r="H39" i="18" s="1"/>
  <c r="K38" i="18"/>
  <c r="L38" i="18" s="1"/>
  <c r="J37" i="18"/>
  <c r="K31" i="18"/>
  <c r="L31" i="18" s="1"/>
  <c r="J30" i="18"/>
  <c r="J24" i="18"/>
  <c r="F21" i="18"/>
  <c r="J18" i="18"/>
  <c r="J12" i="18"/>
  <c r="J6" i="18"/>
  <c r="C60" i="17"/>
  <c r="AY60" i="17" s="1"/>
  <c r="I64" i="18"/>
  <c r="I58" i="18"/>
  <c r="I52" i="18"/>
  <c r="I46" i="18"/>
  <c r="I40" i="18"/>
  <c r="I34" i="18"/>
  <c r="H64" i="18"/>
  <c r="H58" i="18"/>
  <c r="H52" i="18"/>
  <c r="H46" i="18"/>
  <c r="H40" i="18"/>
  <c r="H34" i="18"/>
  <c r="C59" i="17"/>
  <c r="AY59" i="17" s="1"/>
  <c r="I33" i="18"/>
  <c r="H33" i="18"/>
  <c r="AN66" i="14"/>
  <c r="AL66" i="14"/>
  <c r="AD107" i="14"/>
  <c r="AK27" i="17"/>
  <c r="AC27" i="17"/>
  <c r="U27" i="17"/>
  <c r="M27" i="17"/>
  <c r="H27" i="17"/>
  <c r="AJ27" i="17"/>
  <c r="AB27" i="17"/>
  <c r="T27" i="17"/>
  <c r="L27" i="17"/>
  <c r="F27" i="17"/>
  <c r="D27" i="17"/>
  <c r="AG27" i="17"/>
  <c r="Y27" i="17"/>
  <c r="Q27" i="17"/>
  <c r="J27" i="17"/>
  <c r="AF27" i="17"/>
  <c r="X27" i="17"/>
  <c r="P27" i="17"/>
  <c r="G27" i="17"/>
  <c r="E27" i="17"/>
  <c r="C27" i="17"/>
  <c r="AH27" i="17"/>
  <c r="AD27" i="17"/>
  <c r="Z27" i="17"/>
  <c r="V27" i="17"/>
  <c r="R27" i="17"/>
  <c r="N27" i="17"/>
  <c r="AI50" i="17"/>
  <c r="AI20" i="17"/>
  <c r="AG51" i="17"/>
  <c r="AF20" i="17"/>
  <c r="AK28" i="17"/>
  <c r="AK20" i="17"/>
  <c r="AJ20" i="17"/>
  <c r="AI28" i="17"/>
  <c r="AH20" i="17"/>
  <c r="AG20" i="17" s="1"/>
  <c r="AJ50" i="17"/>
  <c r="AJ28" i="17"/>
  <c r="AG45" i="17"/>
  <c r="AG28" i="17"/>
  <c r="AI27" i="17"/>
  <c r="AE27" i="17"/>
  <c r="AA27" i="17"/>
  <c r="W27" i="17"/>
  <c r="S27" i="17"/>
  <c r="O27" i="17"/>
  <c r="K27" i="17"/>
  <c r="I27" i="17"/>
  <c r="AH28" i="17"/>
  <c r="AF28" i="17"/>
  <c r="AG48" i="17"/>
  <c r="X20" i="17"/>
  <c r="W28" i="17"/>
  <c r="V20" i="17"/>
  <c r="U20" i="17" s="1"/>
  <c r="T20" i="17"/>
  <c r="AE28" i="17"/>
  <c r="AE20" i="17"/>
  <c r="AD28" i="17"/>
  <c r="AD20" i="17"/>
  <c r="AC28" i="17"/>
  <c r="AC20" i="17"/>
  <c r="AB28" i="17"/>
  <c r="AB20" i="17"/>
  <c r="AA28" i="17"/>
  <c r="AA20" i="17"/>
  <c r="Z28" i="17"/>
  <c r="Z20" i="17"/>
  <c r="Y28" i="17"/>
  <c r="Y20" i="17"/>
  <c r="X28" i="17"/>
  <c r="W20" i="17"/>
  <c r="V28" i="17"/>
  <c r="U28" i="17"/>
  <c r="T47" i="17"/>
  <c r="AG46" i="17"/>
  <c r="AC49" i="17"/>
  <c r="T28" i="17"/>
  <c r="N20" i="17"/>
  <c r="P20" i="17"/>
  <c r="O20" i="17"/>
  <c r="N28" i="17"/>
  <c r="M28" i="17"/>
  <c r="S28" i="17"/>
  <c r="S20" i="17"/>
  <c r="R28" i="17"/>
  <c r="R20" i="17"/>
  <c r="Q20" i="17"/>
  <c r="P28" i="17"/>
  <c r="O28" i="17"/>
  <c r="Q28" i="17"/>
  <c r="H28" i="17"/>
  <c r="G20" i="17"/>
  <c r="F28" i="17"/>
  <c r="E28" i="17"/>
  <c r="M20" i="17"/>
  <c r="L28" i="17"/>
  <c r="L20" i="17"/>
  <c r="K28" i="17"/>
  <c r="K20" i="17"/>
  <c r="J28" i="17"/>
  <c r="J20" i="17"/>
  <c r="I20" i="17" s="1"/>
  <c r="E20" i="17"/>
  <c r="D28" i="17"/>
  <c r="N50" i="17"/>
  <c r="L50" i="17"/>
  <c r="K50" i="17"/>
  <c r="I28" i="17"/>
  <c r="H20" i="17"/>
  <c r="G28" i="17"/>
  <c r="F20" i="17"/>
  <c r="D20" i="17"/>
  <c r="C28" i="17"/>
  <c r="Q35" i="17" a="1"/>
  <c r="S47" i="17" a="1"/>
  <c r="L36" i="17" a="1"/>
  <c r="U49" i="17" a="1"/>
  <c r="C51" i="17" a="1"/>
  <c r="C48" i="17" a="1"/>
  <c r="AH45" i="17" a="1"/>
  <c r="O45" i="17" a="1"/>
  <c r="AH47" i="17" a="1"/>
  <c r="AD48" i="17" a="1"/>
  <c r="T50" i="17" a="1"/>
  <c r="L45" i="17" a="1"/>
  <c r="AN48" i="17" a="1"/>
  <c r="E51" i="17" a="1"/>
  <c r="AO47" i="17" a="1"/>
  <c r="O47" i="17" a="1"/>
  <c r="E38" i="17" a="1"/>
  <c r="S51" i="17" a="1"/>
  <c r="AG49" i="17" a="1"/>
  <c r="O35" i="17" a="1"/>
  <c r="V51" i="17" a="1"/>
  <c r="AE51" i="17" a="1"/>
  <c r="AA49" i="17" a="1"/>
  <c r="W47" i="17" a="1"/>
  <c r="O49" i="17" a="1"/>
  <c r="I46" i="17" a="1"/>
  <c r="AO46" i="17" a="1"/>
  <c r="S45" i="17" a="1"/>
  <c r="R49" i="17" a="1"/>
  <c r="AC47" i="17" a="1"/>
  <c r="H49" i="17" a="1"/>
  <c r="AJ35" i="17" a="1"/>
  <c r="Y46" i="17" a="1"/>
  <c r="G36" i="17" a="1"/>
  <c r="Z45" i="17" a="1"/>
  <c r="AL49" i="17" a="1"/>
  <c r="AQ47" i="17" a="1"/>
  <c r="K35" i="17" a="1"/>
  <c r="AV50" i="17" a="1"/>
  <c r="AJ51" i="17" a="1"/>
  <c r="AT49" i="17" a="1"/>
  <c r="AI35" i="17" a="1"/>
  <c r="AN49" i="17" a="1"/>
  <c r="R48" i="17" a="1"/>
  <c r="AS48" i="17" a="1"/>
  <c r="K46" i="17" a="1"/>
  <c r="V35" i="17" a="1"/>
  <c r="K36" i="17" a="1"/>
  <c r="AE50" i="17" a="1"/>
  <c r="O50" i="17" a="1"/>
  <c r="X46" i="17" a="1"/>
  <c r="AW50" i="17" a="1"/>
  <c r="AR49" i="17" a="1"/>
  <c r="L35" i="17" a="1"/>
  <c r="D38" i="17" a="1"/>
  <c r="U46" i="17" a="1"/>
  <c r="O46" i="17" a="1"/>
  <c r="AX46" i="17" a="1"/>
  <c r="P35" i="17" a="1"/>
  <c r="AQ45" i="17" a="1"/>
  <c r="AH48" i="17" a="1"/>
  <c r="E45" i="17" a="1"/>
  <c r="AR51" i="17" a="1"/>
  <c r="V48" i="17" a="1"/>
  <c r="AU35" i="17" a="1"/>
  <c r="AW35" i="17" a="1"/>
  <c r="AS49" i="17" a="1"/>
  <c r="AM47" i="17" a="1"/>
  <c r="D48" i="17" a="1"/>
  <c r="AC51" i="17" a="1"/>
  <c r="AK46" i="17" a="1"/>
  <c r="AR50" i="17" a="1"/>
  <c r="AP47" i="17" a="1"/>
  <c r="S46" i="17" a="1"/>
  <c r="AG47" i="17" a="1"/>
  <c r="L48" i="17" a="1"/>
  <c r="AA46" i="17" a="1"/>
  <c r="AF48" i="17" a="1"/>
  <c r="AW48" i="17" a="1"/>
  <c r="AL46" i="17" a="1"/>
  <c r="V50" i="17" a="1"/>
  <c r="U50" i="17" a="1"/>
  <c r="F35" i="17" a="1"/>
  <c r="M49" i="17" a="1"/>
  <c r="S50" i="17" a="1"/>
  <c r="AV45" i="17" a="1"/>
  <c r="R46" i="17" a="1"/>
  <c r="E48" i="17" a="1"/>
  <c r="P46" i="17" a="1"/>
  <c r="AO48" i="17" a="1"/>
  <c r="R51" i="17" a="1"/>
  <c r="I48" i="17" a="1"/>
  <c r="N48" i="17" a="1"/>
  <c r="E47" i="17" a="1"/>
  <c r="AF46" i="17" a="1"/>
  <c r="AD49" i="17" a="1"/>
  <c r="AR48" i="17" a="1"/>
  <c r="AE35" i="17" a="1"/>
  <c r="AD46" i="17" a="1"/>
  <c r="N36" i="17" a="1"/>
  <c r="T45" i="17" a="1"/>
  <c r="M46" i="17" a="1"/>
  <c r="C38" i="17" a="1"/>
  <c r="Q49" i="17" a="1"/>
  <c r="M51" i="17" a="1"/>
  <c r="AH46" i="17" a="1"/>
  <c r="G48" i="17" a="1"/>
  <c r="G35" i="17" a="1"/>
  <c r="C47" i="17" a="1"/>
  <c r="AH51" i="17" a="1"/>
  <c r="H45" i="17" a="1"/>
  <c r="AU45" i="17" a="1"/>
  <c r="Q50" i="17" a="1"/>
  <c r="Y49" i="17" a="1"/>
  <c r="AX48" i="17" a="1"/>
  <c r="H35" i="17" a="1"/>
  <c r="AV35" i="17" a="1"/>
  <c r="M48" i="17" a="1"/>
  <c r="AO35" i="17" a="1"/>
  <c r="AQ49" i="17" a="1"/>
  <c r="AQ46" i="17" a="1"/>
  <c r="S35" i="17" a="1"/>
  <c r="W48" i="17" a="1"/>
  <c r="AP45" i="17" a="1"/>
  <c r="X47" i="17" a="1"/>
  <c r="I47" i="17" a="1"/>
  <c r="D49" i="17" a="1"/>
  <c r="AQ50" i="17" a="1"/>
  <c r="N45" i="17" a="1"/>
  <c r="AO50" i="17" a="1"/>
  <c r="P47" i="17" a="1"/>
  <c r="N51" i="17" a="1"/>
  <c r="AM48" i="17" a="1"/>
  <c r="AL45" i="17" a="1"/>
  <c r="AS47" i="17" a="1"/>
  <c r="M35" i="17" a="1"/>
  <c r="V49" i="17" a="1"/>
  <c r="AF51" i="17" a="1"/>
  <c r="X45" i="17" a="1"/>
  <c r="AL48" i="17" a="1"/>
  <c r="AU51" i="17" a="1"/>
  <c r="F49" i="17" a="1"/>
  <c r="AB49" i="17" a="1"/>
  <c r="O48" i="17" a="1"/>
  <c r="J48" i="17" a="1"/>
  <c r="AQ51" i="17" a="1"/>
  <c r="Z35" i="17" a="1"/>
  <c r="C35" i="17" a="1"/>
  <c r="AI47" i="17" a="1"/>
  <c r="AF35" i="17" a="1"/>
  <c r="AT48" i="17" a="1"/>
  <c r="AH50" i="17" a="1"/>
  <c r="AX45" i="17" a="1"/>
  <c r="AT47" i="17" a="1"/>
  <c r="AP48" i="17" a="1"/>
  <c r="Y50" i="17" a="1"/>
  <c r="K45" i="17" a="1"/>
  <c r="AM49" i="17" a="1"/>
  <c r="C49" i="17" a="1"/>
  <c r="AC46" i="17" a="1"/>
  <c r="AF45" i="17" a="1"/>
  <c r="J38" i="17" a="1"/>
  <c r="AI51" i="17" a="1"/>
  <c r="AS46" i="17" a="1"/>
  <c r="AO45" i="17" a="1"/>
  <c r="AG50" i="17" a="1"/>
  <c r="Y48" i="17" a="1"/>
  <c r="AB50" i="17" a="1"/>
  <c r="I36" i="17" a="1"/>
  <c r="Q48" i="17" a="1"/>
  <c r="AL35" i="17" a="1"/>
  <c r="AV46" i="17" a="1"/>
  <c r="J35" i="17" a="1"/>
  <c r="F36" i="17" a="1"/>
  <c r="AP50" i="17" a="1"/>
  <c r="N46" i="17" a="1"/>
  <c r="M45" i="17" a="1"/>
  <c r="AI48" i="17" a="1"/>
  <c r="AV48" i="17" a="1"/>
  <c r="AX47" i="17" a="1"/>
  <c r="W50" i="17" a="1"/>
  <c r="K48" i="17" a="1"/>
  <c r="AA51" i="17" a="1"/>
  <c r="G50" i="17" a="1"/>
  <c r="N47" i="17" a="1"/>
  <c r="AO51" i="17" a="1"/>
  <c r="AD50" i="17" a="1"/>
  <c r="I38" i="17" a="1"/>
  <c r="AV49" i="17" a="1"/>
  <c r="T48" i="17" a="1"/>
  <c r="AN50" i="17" a="1"/>
  <c r="AK45" i="17" a="1"/>
  <c r="L38" i="17" a="1"/>
  <c r="AN35" i="17" a="1"/>
  <c r="F46" i="17" a="1"/>
  <c r="AF49" i="17" a="1"/>
  <c r="Z51" i="17" a="1"/>
  <c r="AI45" i="17" a="1"/>
  <c r="U48" i="17" a="1"/>
  <c r="AH35" i="17" a="1"/>
  <c r="AM35" i="17" a="1"/>
  <c r="AB48" i="17" a="1"/>
  <c r="N38" i="17" a="1"/>
  <c r="V47" i="17" a="1"/>
  <c r="F38" i="17" a="1"/>
  <c r="AK35" i="17" a="1"/>
  <c r="L49" i="17" a="1"/>
  <c r="AK51" i="17" a="1"/>
  <c r="AC45" i="17" a="1"/>
  <c r="H46" i="17" a="1"/>
  <c r="K51" i="17" a="1"/>
  <c r="Y51" i="17" a="1"/>
  <c r="M47" i="17" a="1"/>
  <c r="AB45" i="17" a="1"/>
  <c r="K49" i="17" a="1"/>
  <c r="T46" i="17" a="1"/>
  <c r="J50" i="17" a="1"/>
  <c r="AD35" i="17" a="1"/>
  <c r="M38" i="17" a="1"/>
  <c r="W51" i="17" a="1"/>
  <c r="D51" i="17" a="1"/>
  <c r="AX51" i="17" a="1"/>
  <c r="AE49" i="17" a="1"/>
  <c r="AV47" i="17" a="1"/>
  <c r="I45" i="17" a="1"/>
  <c r="AC50" i="17" a="1"/>
  <c r="AB51" i="17" a="1"/>
  <c r="AN51" i="17" a="1"/>
  <c r="AL47" i="17" a="1"/>
  <c r="G47" i="17" a="1"/>
  <c r="H38" i="17" a="1"/>
  <c r="AP46" i="17" a="1"/>
  <c r="AG35" i="17" a="1"/>
  <c r="I51" i="17" a="1"/>
  <c r="N35" i="17" a="1"/>
  <c r="AM51" i="17" a="1"/>
  <c r="AA47" i="17" a="1"/>
  <c r="D46" i="17" a="1"/>
  <c r="AI49" i="17" a="1"/>
  <c r="Z49" i="17" a="1"/>
  <c r="Z50" i="17" a="1"/>
  <c r="AS45" i="17" a="1"/>
  <c r="AS50" i="17" a="1"/>
  <c r="D50" i="17" a="1"/>
  <c r="T51" i="17" a="1"/>
  <c r="AX35" i="17" a="1"/>
  <c r="AS35" i="17" a="1"/>
  <c r="D47" i="17" a="1"/>
  <c r="Q47" i="17" a="1"/>
  <c r="F51" i="17" a="1"/>
  <c r="W45" i="17" a="1"/>
  <c r="AT45" i="17" a="1"/>
  <c r="E49" i="17" a="1"/>
  <c r="M36" i="17" a="1"/>
  <c r="AJ47" i="17" a="1"/>
  <c r="AS51" i="17" a="1"/>
  <c r="AW51" i="17" a="1"/>
  <c r="AQ35" i="17" a="1"/>
  <c r="G46" i="17" a="1"/>
  <c r="U51" i="17" a="1"/>
  <c r="AH49" i="17" a="1"/>
  <c r="E36" i="17" a="1"/>
  <c r="R35" i="17" a="1"/>
  <c r="Z47" i="17" a="1"/>
  <c r="W49" i="17" a="1"/>
  <c r="Q45" i="17" a="1"/>
  <c r="P49" i="17" a="1"/>
  <c r="D45" i="17" a="1"/>
  <c r="AT35" i="17" a="1"/>
  <c r="AV51" i="17" a="1"/>
  <c r="AK48" i="17" a="1"/>
  <c r="AB46" i="17" a="1"/>
  <c r="AJ48" i="17" a="1"/>
  <c r="R45" i="17" a="1"/>
  <c r="X51" i="17" a="1"/>
  <c r="AX50" i="17" a="1"/>
  <c r="Y45" i="17" a="1"/>
  <c r="AT50" i="17" a="1"/>
  <c r="L46" i="17" a="1"/>
  <c r="AA50" i="17" a="1"/>
  <c r="AP49" i="17" a="1"/>
  <c r="G45" i="17" a="1"/>
  <c r="AW45" i="17" a="1"/>
  <c r="G51" i="17" a="1"/>
  <c r="T49" i="17" a="1"/>
  <c r="H50" i="17" a="1"/>
  <c r="E50" i="17" a="1"/>
  <c r="R50" i="17" a="1"/>
  <c r="P50" i="17" a="1"/>
  <c r="F45" i="17" a="1"/>
  <c r="AR45" i="17" a="1"/>
  <c r="AU49" i="17" a="1"/>
  <c r="N49" i="17" a="1"/>
  <c r="AK47" i="17" a="1"/>
  <c r="J49" i="17" a="1"/>
  <c r="AF47" i="17" a="1"/>
  <c r="AR35" i="17" a="1"/>
  <c r="AI46" i="17" a="1"/>
  <c r="R47" i="17" a="1"/>
  <c r="L51" i="17" a="1"/>
  <c r="J51" i="17" a="1"/>
  <c r="AA35" i="17" a="1"/>
  <c r="AW46" i="17" a="1"/>
  <c r="S48" i="17" a="1"/>
  <c r="I50" i="17" a="1"/>
  <c r="U45" i="17" a="1"/>
  <c r="W35" i="17" a="1"/>
  <c r="Q51" i="17" a="1"/>
  <c r="AU47" i="17" a="1"/>
  <c r="AM46" i="17" a="1"/>
  <c r="AN45" i="17" a="1"/>
  <c r="AW49" i="17" a="1"/>
  <c r="L47" i="17" a="1"/>
  <c r="J36" i="17" a="1"/>
  <c r="C50" i="17" a="1"/>
  <c r="C45" i="17" a="1"/>
  <c r="G38" i="17" a="1"/>
  <c r="AF50" i="17" a="1"/>
  <c r="AE46" i="17" a="1"/>
  <c r="X50" i="17" a="1"/>
  <c r="AR47" i="17" a="1"/>
  <c r="O51" i="17" a="1"/>
  <c r="Z48" i="17" a="1"/>
  <c r="F48" i="17" a="1"/>
  <c r="Q46" i="17" a="1"/>
  <c r="AT51" i="17" a="1"/>
  <c r="X35" i="17" a="1"/>
  <c r="AT46" i="17" a="1"/>
  <c r="I35" i="17" a="1"/>
  <c r="AA45" i="17" a="1"/>
  <c r="AO49" i="17" a="1"/>
  <c r="AP51" i="17" a="1"/>
  <c r="V45" i="17" a="1"/>
  <c r="E46" i="17" a="1"/>
  <c r="E35" i="17" a="1"/>
  <c r="AM50" i="17" a="1"/>
  <c r="X49" i="17" a="1"/>
  <c r="K47" i="17" a="1"/>
  <c r="F47" i="17" a="1"/>
  <c r="AQ48" i="17" a="1"/>
  <c r="AK49" i="17" a="1"/>
  <c r="J46" i="17" a="1"/>
  <c r="Y47" i="17" a="1"/>
  <c r="AW47" i="17" a="1"/>
  <c r="C36" i="17" a="1"/>
  <c r="F50" i="17" a="1"/>
  <c r="G49" i="17" a="1"/>
  <c r="AC48" i="17" a="1"/>
  <c r="AN47" i="17" a="1"/>
  <c r="AJ45" i="17" a="1"/>
  <c r="V46" i="17" a="1"/>
  <c r="H47" i="17" a="1"/>
  <c r="D36" i="17" a="1"/>
  <c r="AB47" i="17" a="1"/>
  <c r="AL50" i="17" a="1"/>
  <c r="P45" i="17" a="1"/>
  <c r="K38" i="17" a="1"/>
  <c r="D35" i="17" a="1"/>
  <c r="AX49" i="17" a="1"/>
  <c r="AJ49" i="17" a="1"/>
  <c r="AE48" i="17" a="1"/>
  <c r="AR46" i="17" a="1"/>
  <c r="H48" i="17" a="1"/>
  <c r="U47" i="17" a="1"/>
  <c r="J45" i="17" a="1"/>
  <c r="S49" i="17" a="1"/>
  <c r="H51" i="17" a="1"/>
  <c r="AD45" i="17" a="1"/>
  <c r="AA48" i="17" a="1"/>
  <c r="AC35" i="17" a="1"/>
  <c r="AJ46" i="17" a="1"/>
  <c r="AP35" i="17" a="1"/>
  <c r="AB35" i="17" a="1"/>
  <c r="AN46" i="17" a="1"/>
  <c r="AU46" i="17" a="1"/>
  <c r="AK50" i="17" a="1"/>
  <c r="P48" i="17" a="1"/>
  <c r="AD51" i="17" a="1"/>
  <c r="T35" i="17" a="1"/>
  <c r="M50" i="17" a="1"/>
  <c r="AM45" i="17" a="1"/>
  <c r="AL51" i="17" a="1"/>
  <c r="X48" i="17" a="1"/>
  <c r="Z46" i="17" a="1"/>
  <c r="AU50" i="17" a="1"/>
  <c r="AU48" i="17" a="1"/>
  <c r="P51" i="17" a="1"/>
  <c r="AE47" i="17" a="1"/>
  <c r="W46" i="17" a="1"/>
  <c r="AE45" i="17" a="1"/>
  <c r="C46" i="17" a="1"/>
  <c r="H36" i="17" a="1"/>
  <c r="I49" i="17" a="1"/>
  <c r="U35" i="17" a="1"/>
  <c r="Y35" i="17" a="1"/>
  <c r="J47" i="17" a="1"/>
  <c r="AD47" i="17" a="1"/>
  <c r="F34" i="18" l="1"/>
  <c r="BA35" i="21"/>
  <c r="BB35" i="21"/>
  <c r="F53" i="18"/>
  <c r="O28" i="18"/>
  <c r="O46" i="18"/>
  <c r="F27" i="18"/>
  <c r="G31" i="18"/>
  <c r="I29" i="18"/>
  <c r="H57" i="18"/>
  <c r="G21" i="18"/>
  <c r="F57" i="18"/>
  <c r="I57" i="18"/>
  <c r="AH46" i="17"/>
  <c r="Z46" i="17"/>
  <c r="R50" i="17"/>
  <c r="AH50" i="17"/>
  <c r="Y50" i="17"/>
  <c r="AG50" i="17"/>
  <c r="O50" i="17"/>
  <c r="Z50" i="17"/>
  <c r="AK50" i="17"/>
  <c r="AB50" i="17"/>
  <c r="N47" i="17"/>
  <c r="AD50" i="17"/>
  <c r="AD47" i="17"/>
  <c r="J50" i="17"/>
  <c r="AA50" i="17"/>
  <c r="AC50" i="17"/>
  <c r="V50" i="17"/>
  <c r="W50" i="17"/>
  <c r="AF50" i="17"/>
  <c r="S50" i="17"/>
  <c r="M50" i="17"/>
  <c r="U50" i="17"/>
  <c r="P50" i="17"/>
  <c r="T50" i="17"/>
  <c r="X50" i="17"/>
  <c r="AE50" i="17"/>
  <c r="Q50" i="17"/>
  <c r="AN107" i="14"/>
  <c r="F12" i="18"/>
  <c r="AD123" i="14"/>
  <c r="O60" i="18"/>
  <c r="H49" i="17"/>
  <c r="X49" i="17"/>
  <c r="AA49" i="17"/>
  <c r="AC23" i="4"/>
  <c r="AG23" i="4"/>
  <c r="AF23" i="4"/>
  <c r="AE23" i="4"/>
  <c r="AD23" i="4"/>
  <c r="AH23" i="4"/>
  <c r="AI23" i="4"/>
  <c r="AK23" i="4"/>
  <c r="AJ23" i="4"/>
  <c r="N23" i="4"/>
  <c r="R23" i="4"/>
  <c r="V23" i="4"/>
  <c r="Z23" i="4"/>
  <c r="F23" i="4"/>
  <c r="J23" i="4"/>
  <c r="L23" i="4"/>
  <c r="P23" i="4"/>
  <c r="T23" i="4"/>
  <c r="X23" i="4"/>
  <c r="D23" i="4"/>
  <c r="H23" i="4"/>
  <c r="E23" i="4"/>
  <c r="M23" i="4"/>
  <c r="S23" i="4"/>
  <c r="Y23" i="4"/>
  <c r="K23" i="4"/>
  <c r="I23" i="4"/>
  <c r="U23" i="4"/>
  <c r="Q23" i="4"/>
  <c r="W23" i="4"/>
  <c r="O23" i="4"/>
  <c r="AA23" i="4"/>
  <c r="AB23" i="4"/>
  <c r="G23" i="4"/>
  <c r="AN23" i="4"/>
  <c r="AT23" i="4"/>
  <c r="AP23" i="4"/>
  <c r="AV23" i="4"/>
  <c r="AQ23" i="4"/>
  <c r="AO23" i="4"/>
  <c r="AW23" i="4"/>
  <c r="AL23" i="4"/>
  <c r="AU23" i="4"/>
  <c r="AR23" i="4"/>
  <c r="AX23" i="4"/>
  <c r="AM23" i="4"/>
  <c r="L49" i="17"/>
  <c r="Y49" i="17"/>
  <c r="G46" i="17"/>
  <c r="M46" i="17"/>
  <c r="AC46" i="17"/>
  <c r="L46" i="17"/>
  <c r="I46" i="17"/>
  <c r="AD46" i="17"/>
  <c r="G49" i="17"/>
  <c r="N46" i="17"/>
  <c r="Y46" i="17"/>
  <c r="X46" i="17"/>
  <c r="U46" i="17"/>
  <c r="AJ49" i="17"/>
  <c r="P49" i="17"/>
  <c r="AI46" i="17"/>
  <c r="AK49" i="17"/>
  <c r="AE49" i="17"/>
  <c r="O46" i="17"/>
  <c r="F46" i="17"/>
  <c r="J46" i="17"/>
  <c r="S46" i="17"/>
  <c r="T46" i="17"/>
  <c r="W49" i="17"/>
  <c r="K46" i="17"/>
  <c r="AH49" i="17"/>
  <c r="T49" i="17"/>
  <c r="I49" i="17"/>
  <c r="P46" i="17"/>
  <c r="H46" i="17"/>
  <c r="AD49" i="17"/>
  <c r="AK46" i="17"/>
  <c r="Q49" i="17"/>
  <c r="C46" i="17"/>
  <c r="M49" i="17"/>
  <c r="R46" i="17"/>
  <c r="AF49" i="17"/>
  <c r="V49" i="17"/>
  <c r="AI49" i="17"/>
  <c r="N49" i="17"/>
  <c r="AE46" i="17"/>
  <c r="AJ46" i="17"/>
  <c r="J49" i="17"/>
  <c r="V46" i="17"/>
  <c r="AB49" i="17"/>
  <c r="Q46" i="17"/>
  <c r="R49" i="17"/>
  <c r="W46" i="17"/>
  <c r="AF46" i="17"/>
  <c r="O49" i="17"/>
  <c r="U49" i="17"/>
  <c r="AG49" i="17"/>
  <c r="F49" i="17"/>
  <c r="S49" i="17"/>
  <c r="AB46" i="17"/>
  <c r="Z49" i="17"/>
  <c r="K49" i="17"/>
  <c r="AA46" i="17"/>
  <c r="AT35" i="17"/>
  <c r="AR35" i="17"/>
  <c r="AW35" i="17"/>
  <c r="AO35" i="17"/>
  <c r="AP35" i="17"/>
  <c r="AQ35" i="17"/>
  <c r="AM35" i="17"/>
  <c r="AS35" i="17"/>
  <c r="AU35" i="17"/>
  <c r="AN35" i="17"/>
  <c r="AL35" i="17"/>
  <c r="AX35" i="17"/>
  <c r="AV35" i="17"/>
  <c r="H50" i="18"/>
  <c r="H62" i="18"/>
  <c r="O53" i="18"/>
  <c r="V53" i="18" s="1"/>
  <c r="Y54" i="14" s="1"/>
  <c r="O59" i="18"/>
  <c r="I56" i="18"/>
  <c r="O40" i="18"/>
  <c r="V40" i="18" s="1"/>
  <c r="Y41" i="14" s="1"/>
  <c r="G24" i="18"/>
  <c r="O10" i="18"/>
  <c r="I21" i="18"/>
  <c r="G29" i="18"/>
  <c r="H45" i="18"/>
  <c r="I30" i="18"/>
  <c r="I31" i="18"/>
  <c r="AY12" i="4"/>
  <c r="H29" i="18"/>
  <c r="O64" i="18"/>
  <c r="V64" i="18" s="1"/>
  <c r="F55" i="18"/>
  <c r="H31" i="18"/>
  <c r="H27" i="18"/>
  <c r="F29" i="18"/>
  <c r="AS180" i="17"/>
  <c r="AS24" i="4" s="1"/>
  <c r="AQ180" i="17"/>
  <c r="AQ24" i="4" s="1"/>
  <c r="AM180" i="17"/>
  <c r="AM24" i="4" s="1"/>
  <c r="AO180" i="17"/>
  <c r="AO24" i="4" s="1"/>
  <c r="AU180" i="17"/>
  <c r="AU24" i="4" s="1"/>
  <c r="AX180" i="17"/>
  <c r="AX24" i="4" s="1"/>
  <c r="AT180" i="17"/>
  <c r="AT24" i="4" s="1"/>
  <c r="AR180" i="17"/>
  <c r="AR24" i="4" s="1"/>
  <c r="AN180" i="17"/>
  <c r="AN24" i="4" s="1"/>
  <c r="AL180" i="17"/>
  <c r="AL24" i="4" s="1"/>
  <c r="AV180" i="17"/>
  <c r="AV24" i="4" s="1"/>
  <c r="AW180" i="17"/>
  <c r="AW24" i="4" s="1"/>
  <c r="AP180" i="17"/>
  <c r="AP24" i="4" s="1"/>
  <c r="J51" i="17"/>
  <c r="Z45" i="17"/>
  <c r="V47" i="17"/>
  <c r="AE45" i="17"/>
  <c r="O45" i="17"/>
  <c r="Z47" i="17"/>
  <c r="AC47" i="17"/>
  <c r="M47" i="17"/>
  <c r="P47" i="17"/>
  <c r="S47" i="17"/>
  <c r="AJ45" i="17"/>
  <c r="AI47" i="17"/>
  <c r="H45" i="17"/>
  <c r="AG47" i="17"/>
  <c r="E45" i="17"/>
  <c r="Q45" i="17"/>
  <c r="L45" i="17"/>
  <c r="AI45" i="17"/>
  <c r="AE47" i="17"/>
  <c r="AH47" i="17"/>
  <c r="U45" i="17"/>
  <c r="AH45" i="17"/>
  <c r="R47" i="17"/>
  <c r="F45" i="17"/>
  <c r="AC45" i="17"/>
  <c r="P45" i="17"/>
  <c r="AK47" i="17"/>
  <c r="AF45" i="17"/>
  <c r="U47" i="17"/>
  <c r="Q47" i="17"/>
  <c r="AA45" i="17"/>
  <c r="X45" i="17"/>
  <c r="Y45" i="17"/>
  <c r="AK45" i="17"/>
  <c r="T45" i="17"/>
  <c r="Y47" i="17"/>
  <c r="X47" i="17"/>
  <c r="M45" i="17"/>
  <c r="AB45" i="17"/>
  <c r="AA47" i="17"/>
  <c r="K45" i="17"/>
  <c r="O47" i="17"/>
  <c r="AJ47" i="17"/>
  <c r="C45" i="17"/>
  <c r="I45" i="17"/>
  <c r="W45" i="17"/>
  <c r="R45" i="17"/>
  <c r="AD45" i="17"/>
  <c r="J45" i="17"/>
  <c r="AF47" i="17"/>
  <c r="W47" i="17"/>
  <c r="V45" i="17"/>
  <c r="S45" i="17"/>
  <c r="N45" i="17"/>
  <c r="AB47" i="17"/>
  <c r="AS45" i="17"/>
  <c r="AX45" i="17"/>
  <c r="AT45" i="17"/>
  <c r="AX47" i="17"/>
  <c r="AV45" i="17"/>
  <c r="AP45" i="17"/>
  <c r="AP47" i="17"/>
  <c r="AP48" i="17"/>
  <c r="AV48" i="17"/>
  <c r="AS49" i="17"/>
  <c r="AX49" i="17"/>
  <c r="AO50" i="17"/>
  <c r="AN51" i="17"/>
  <c r="AX51" i="17"/>
  <c r="AM46" i="17"/>
  <c r="AN45" i="17"/>
  <c r="AL45" i="17"/>
  <c r="AS47" i="17"/>
  <c r="AM48" i="17"/>
  <c r="AN48" i="17"/>
  <c r="AR49" i="17"/>
  <c r="AR50" i="17"/>
  <c r="AP50" i="17"/>
  <c r="AU51" i="17"/>
  <c r="AW51" i="17"/>
  <c r="AT46" i="17"/>
  <c r="AU47" i="17"/>
  <c r="AW47" i="17"/>
  <c r="AX48" i="17"/>
  <c r="AR48" i="17"/>
  <c r="AP49" i="17"/>
  <c r="AV50" i="17"/>
  <c r="AW50" i="17"/>
  <c r="AM51" i="17"/>
  <c r="AS51" i="17"/>
  <c r="AX46" i="17"/>
  <c r="AO47" i="17"/>
  <c r="AT48" i="17"/>
  <c r="AU48" i="17"/>
  <c r="AV49" i="17"/>
  <c r="AN50" i="17"/>
  <c r="AX50" i="17"/>
  <c r="AT51" i="17"/>
  <c r="AV46" i="17"/>
  <c r="AP46" i="17"/>
  <c r="AR45" i="17"/>
  <c r="AU45" i="17"/>
  <c r="AQ47" i="17"/>
  <c r="AM45" i="17"/>
  <c r="AM47" i="17"/>
  <c r="AV47" i="17"/>
  <c r="AL48" i="17"/>
  <c r="AT49" i="17"/>
  <c r="AN49" i="17"/>
  <c r="AS50" i="17"/>
  <c r="AT50" i="17"/>
  <c r="AR51" i="17"/>
  <c r="AN46" i="17"/>
  <c r="AL46" i="17"/>
  <c r="AQ45" i="17"/>
  <c r="AT47" i="17"/>
  <c r="AR47" i="17"/>
  <c r="AW48" i="17"/>
  <c r="AW49" i="17"/>
  <c r="AU49" i="17"/>
  <c r="AU50" i="17"/>
  <c r="AL50" i="17"/>
  <c r="AL51" i="17"/>
  <c r="AR46" i="17"/>
  <c r="AW46" i="17"/>
  <c r="AW45" i="17"/>
  <c r="AL47" i="17"/>
  <c r="AN47" i="17"/>
  <c r="AO48" i="17"/>
  <c r="AO49" i="17"/>
  <c r="AQ49" i="17"/>
  <c r="AM50" i="17"/>
  <c r="AV51" i="17"/>
  <c r="AP51" i="17"/>
  <c r="AQ46" i="17"/>
  <c r="AS46" i="17"/>
  <c r="AO45" i="17"/>
  <c r="AQ48" i="17"/>
  <c r="AS48" i="17"/>
  <c r="AL49" i="17"/>
  <c r="AM49" i="17"/>
  <c r="AQ50" i="17"/>
  <c r="AQ51" i="17"/>
  <c r="AO51" i="17"/>
  <c r="AU46" i="17"/>
  <c r="AO46" i="17"/>
  <c r="C13" i="4"/>
  <c r="C14" i="4" s="1"/>
  <c r="E180" i="17"/>
  <c r="E24" i="4" s="1"/>
  <c r="AY26" i="4"/>
  <c r="J38" i="17"/>
  <c r="H38" i="17"/>
  <c r="N38" i="17"/>
  <c r="F38" i="17"/>
  <c r="E38" i="17"/>
  <c r="I38" i="17"/>
  <c r="G38" i="17"/>
  <c r="C38" i="17"/>
  <c r="L38" i="17"/>
  <c r="D38" i="17"/>
  <c r="K38" i="17"/>
  <c r="M38" i="17"/>
  <c r="W54" i="14"/>
  <c r="AE54" i="14" s="1"/>
  <c r="W60" i="14"/>
  <c r="AE60" i="14" s="1"/>
  <c r="V59" i="18"/>
  <c r="Y60" i="14" s="1"/>
  <c r="I44" i="18"/>
  <c r="I39" i="18"/>
  <c r="O58" i="18"/>
  <c r="V58" i="18" s="1"/>
  <c r="Y59" i="14" s="1"/>
  <c r="H55" i="18"/>
  <c r="I27" i="18"/>
  <c r="F44" i="18"/>
  <c r="H41" i="18"/>
  <c r="F23" i="18"/>
  <c r="I45" i="18"/>
  <c r="H30" i="18"/>
  <c r="I41" i="18"/>
  <c r="I62" i="18"/>
  <c r="G55" i="18"/>
  <c r="O48" i="18"/>
  <c r="O35" i="18"/>
  <c r="O20" i="18"/>
  <c r="W21" i="14" s="1"/>
  <c r="AE21" i="14" s="1"/>
  <c r="F47" i="18"/>
  <c r="AJ107" i="14"/>
  <c r="G44" i="18"/>
  <c r="H38" i="18"/>
  <c r="G52" i="18"/>
  <c r="F41" i="18"/>
  <c r="I47" i="18"/>
  <c r="I65" i="18"/>
  <c r="O26" i="18"/>
  <c r="W27" i="14" s="1"/>
  <c r="AE27" i="14" s="1"/>
  <c r="O16" i="18"/>
  <c r="W17" i="14" s="1"/>
  <c r="AE17" i="14" s="1"/>
  <c r="G23" i="18"/>
  <c r="G34" i="18"/>
  <c r="O34" i="18" s="1"/>
  <c r="H47" i="18"/>
  <c r="H65" i="18"/>
  <c r="O13" i="18"/>
  <c r="F45" i="18"/>
  <c r="O45" i="18" s="1"/>
  <c r="H23" i="18"/>
  <c r="G47" i="18"/>
  <c r="G65" i="18"/>
  <c r="I38" i="18"/>
  <c r="O52" i="18"/>
  <c r="G30" i="18"/>
  <c r="G41" i="18"/>
  <c r="F65" i="18"/>
  <c r="AK180" i="17"/>
  <c r="AK24" i="4" s="1"/>
  <c r="Q180" i="17"/>
  <c r="Q24" i="4" s="1"/>
  <c r="D180" i="17"/>
  <c r="D24" i="4" s="1"/>
  <c r="AY177" i="17"/>
  <c r="M180" i="17"/>
  <c r="M24" i="4" s="1"/>
  <c r="H180" i="17"/>
  <c r="H24" i="4" s="1"/>
  <c r="C180" i="17"/>
  <c r="C24" i="4" s="1"/>
  <c r="F180" i="17"/>
  <c r="F24" i="4" s="1"/>
  <c r="AY174" i="17"/>
  <c r="AE180" i="17"/>
  <c r="AE24" i="4" s="1"/>
  <c r="W180" i="17"/>
  <c r="W24" i="4" s="1"/>
  <c r="AC180" i="17"/>
  <c r="AC24" i="4" s="1"/>
  <c r="AI180" i="17"/>
  <c r="AI24" i="4" s="1"/>
  <c r="K180" i="17"/>
  <c r="K24" i="4" s="1"/>
  <c r="S180" i="17"/>
  <c r="S24" i="4" s="1"/>
  <c r="L180" i="17"/>
  <c r="L24" i="4" s="1"/>
  <c r="R180" i="17"/>
  <c r="R24" i="4" s="1"/>
  <c r="G180" i="17"/>
  <c r="G24" i="4" s="1"/>
  <c r="Y180" i="17"/>
  <c r="Y24" i="4" s="1"/>
  <c r="F13" i="4"/>
  <c r="F14" i="4" s="1"/>
  <c r="AY14" i="17"/>
  <c r="H15" i="17"/>
  <c r="AY15" i="17" s="1"/>
  <c r="AZ11" i="17" s="1"/>
  <c r="AD180" i="17"/>
  <c r="AD24" i="4" s="1"/>
  <c r="X180" i="17"/>
  <c r="X24" i="4" s="1"/>
  <c r="AY171" i="17"/>
  <c r="AJ180" i="17"/>
  <c r="AJ24" i="4" s="1"/>
  <c r="AY173" i="17"/>
  <c r="U180" i="17"/>
  <c r="U24" i="4" s="1"/>
  <c r="AH180" i="17"/>
  <c r="AH24" i="4" s="1"/>
  <c r="T180" i="17"/>
  <c r="T24" i="4" s="1"/>
  <c r="N180" i="17"/>
  <c r="N24" i="4" s="1"/>
  <c r="AF180" i="17"/>
  <c r="AF24" i="4" s="1"/>
  <c r="Z180" i="17"/>
  <c r="Z24" i="4" s="1"/>
  <c r="AY176" i="17"/>
  <c r="AY178" i="17"/>
  <c r="AY179" i="17"/>
  <c r="AY170" i="17"/>
  <c r="AY172" i="17"/>
  <c r="AY175" i="17"/>
  <c r="AY169" i="17"/>
  <c r="P51" i="17"/>
  <c r="Q48" i="17"/>
  <c r="AC48" i="17"/>
  <c r="W51" i="17"/>
  <c r="H51" i="17"/>
  <c r="AC51" i="17"/>
  <c r="AB51" i="17"/>
  <c r="W48" i="17"/>
  <c r="Q51" i="17"/>
  <c r="M51" i="17"/>
  <c r="AJ51" i="17"/>
  <c r="AI48" i="17"/>
  <c r="AB48" i="17"/>
  <c r="L51" i="17"/>
  <c r="O51" i="17"/>
  <c r="Y48" i="17"/>
  <c r="G51" i="17"/>
  <c r="U48" i="17"/>
  <c r="N51" i="17"/>
  <c r="K51" i="17"/>
  <c r="O48" i="17"/>
  <c r="Z51" i="17"/>
  <c r="AF51" i="17"/>
  <c r="E51" i="17"/>
  <c r="V51" i="17"/>
  <c r="C51" i="17"/>
  <c r="S48" i="17"/>
  <c r="X51" i="17"/>
  <c r="AH48" i="17"/>
  <c r="AJ48" i="17"/>
  <c r="AK51" i="17"/>
  <c r="AI51" i="17"/>
  <c r="N48" i="17"/>
  <c r="R51" i="17"/>
  <c r="X48" i="17"/>
  <c r="D51" i="17"/>
  <c r="L48" i="17"/>
  <c r="R48" i="17"/>
  <c r="Z48" i="17"/>
  <c r="P48" i="17"/>
  <c r="AD51" i="17"/>
  <c r="J48" i="17"/>
  <c r="K48" i="17"/>
  <c r="U51" i="17"/>
  <c r="AH51" i="17"/>
  <c r="AF48" i="17"/>
  <c r="Y51" i="17"/>
  <c r="S51" i="17"/>
  <c r="I51" i="17"/>
  <c r="F51" i="17"/>
  <c r="T48" i="17"/>
  <c r="T51" i="17"/>
  <c r="AD48" i="17"/>
  <c r="AA51" i="17"/>
  <c r="M48" i="17"/>
  <c r="AA48" i="17"/>
  <c r="AE48" i="17"/>
  <c r="I48" i="17"/>
  <c r="AE51" i="17"/>
  <c r="V48" i="17"/>
  <c r="AK48" i="17"/>
  <c r="AY35" i="21"/>
  <c r="AZ35" i="21"/>
  <c r="W29" i="17"/>
  <c r="J35" i="17"/>
  <c r="K35" i="17"/>
  <c r="L35" i="17"/>
  <c r="N35" i="17"/>
  <c r="R35" i="17"/>
  <c r="Q35" i="17"/>
  <c r="P35" i="17"/>
  <c r="T35" i="17"/>
  <c r="AE35" i="17"/>
  <c r="W35" i="17"/>
  <c r="AF35" i="17"/>
  <c r="AG35" i="17"/>
  <c r="E35" i="17"/>
  <c r="O35" i="17"/>
  <c r="AA35" i="17"/>
  <c r="AC35" i="17"/>
  <c r="AJ35" i="17"/>
  <c r="I35" i="17"/>
  <c r="F35" i="17"/>
  <c r="Y35" i="17"/>
  <c r="AD35" i="17"/>
  <c r="D35" i="17"/>
  <c r="C35" i="17"/>
  <c r="X35" i="17"/>
  <c r="U35" i="17"/>
  <c r="AI35" i="17"/>
  <c r="AH35" i="17"/>
  <c r="G35" i="17"/>
  <c r="S35" i="17"/>
  <c r="V35" i="17"/>
  <c r="AB35" i="17"/>
  <c r="H35" i="17"/>
  <c r="Z35" i="17"/>
  <c r="AK35" i="17"/>
  <c r="M35" i="17"/>
  <c r="C36" i="17"/>
  <c r="G36" i="17"/>
  <c r="K36" i="17"/>
  <c r="E36" i="17"/>
  <c r="J36" i="17"/>
  <c r="M36" i="17"/>
  <c r="N36" i="17"/>
  <c r="D36" i="17"/>
  <c r="F36" i="17"/>
  <c r="H36" i="17"/>
  <c r="I36" i="17"/>
  <c r="L36" i="17"/>
  <c r="I24" i="18"/>
  <c r="H24" i="18"/>
  <c r="F24" i="18"/>
  <c r="F39" i="18"/>
  <c r="G39" i="18"/>
  <c r="G51" i="18"/>
  <c r="F51" i="18"/>
  <c r="I51" i="18"/>
  <c r="H51" i="18"/>
  <c r="G63" i="18"/>
  <c r="I63" i="18"/>
  <c r="H63" i="18"/>
  <c r="O14" i="18"/>
  <c r="O32" i="18"/>
  <c r="O7" i="18"/>
  <c r="AL40" i="14"/>
  <c r="AH107" i="14"/>
  <c r="I180" i="17"/>
  <c r="I24" i="4" s="1"/>
  <c r="AY167" i="17"/>
  <c r="C164" i="17"/>
  <c r="AY56" i="17"/>
  <c r="AY164" i="17" s="1"/>
  <c r="L43" i="18"/>
  <c r="G43" i="18" s="1"/>
  <c r="O57" i="18"/>
  <c r="W14" i="14"/>
  <c r="AE14" i="14" s="1"/>
  <c r="V13" i="18"/>
  <c r="Y14" i="14" s="1"/>
  <c r="G15" i="18"/>
  <c r="F15" i="18"/>
  <c r="H15" i="18"/>
  <c r="I15" i="18"/>
  <c r="W49" i="14"/>
  <c r="AE49" i="14" s="1"/>
  <c r="V48" i="18"/>
  <c r="Y49" i="14" s="1"/>
  <c r="W29" i="14"/>
  <c r="AE29" i="14" s="1"/>
  <c r="V28" i="18"/>
  <c r="Y29" i="14" s="1"/>
  <c r="J106" i="18"/>
  <c r="O33" i="18"/>
  <c r="F18" i="18"/>
  <c r="G18" i="18"/>
  <c r="I18" i="18"/>
  <c r="H18" i="18"/>
  <c r="I37" i="18"/>
  <c r="G37" i="18"/>
  <c r="F37" i="18"/>
  <c r="H37" i="18"/>
  <c r="G49" i="18"/>
  <c r="F49" i="18"/>
  <c r="H49" i="18"/>
  <c r="I49" i="18"/>
  <c r="H61" i="18"/>
  <c r="F61" i="18"/>
  <c r="I61" i="18"/>
  <c r="G61" i="18"/>
  <c r="O19" i="18"/>
  <c r="AL60" i="14"/>
  <c r="H44" i="18"/>
  <c r="I50" i="18"/>
  <c r="W47" i="14"/>
  <c r="AE47" i="14" s="1"/>
  <c r="V46" i="18"/>
  <c r="Y47" i="14" s="1"/>
  <c r="F9" i="18"/>
  <c r="H12" i="18"/>
  <c r="I12" i="18"/>
  <c r="L6" i="18"/>
  <c r="K106" i="18"/>
  <c r="O25" i="18"/>
  <c r="O22" i="18"/>
  <c r="F50" i="18"/>
  <c r="G50" i="18"/>
  <c r="O42" i="18"/>
  <c r="F62" i="18"/>
  <c r="AL28" i="14"/>
  <c r="V52" i="18"/>
  <c r="Y53" i="14" s="1"/>
  <c r="W53" i="14"/>
  <c r="AE53" i="14" s="1"/>
  <c r="G12" i="18"/>
  <c r="O8" i="18"/>
  <c r="I55" i="18"/>
  <c r="W11" i="14"/>
  <c r="AE11" i="14" s="1"/>
  <c r="V10" i="18"/>
  <c r="Y11" i="14" s="1"/>
  <c r="F56" i="18"/>
  <c r="O56" i="18" s="1"/>
  <c r="G56" i="18"/>
  <c r="O36" i="18"/>
  <c r="AH123" i="14"/>
  <c r="AL113" i="14"/>
  <c r="AL123" i="14" s="1"/>
  <c r="O180" i="17"/>
  <c r="O24" i="4" s="1"/>
  <c r="J180" i="17"/>
  <c r="J24" i="4" s="1"/>
  <c r="AL26" i="14"/>
  <c r="AL19" i="14"/>
  <c r="H56" i="18"/>
  <c r="W59" i="14"/>
  <c r="AE59" i="14" s="1"/>
  <c r="I9" i="18"/>
  <c r="O17" i="18"/>
  <c r="P180" i="17"/>
  <c r="P24" i="4" s="1"/>
  <c r="AY166" i="17"/>
  <c r="O11" i="18"/>
  <c r="V11" i="18" s="1"/>
  <c r="H9" i="18"/>
  <c r="F30" i="18"/>
  <c r="F31" i="18"/>
  <c r="O31" i="18" s="1"/>
  <c r="G62" i="18"/>
  <c r="AA180" i="17"/>
  <c r="AA24" i="4" s="1"/>
  <c r="V180" i="17"/>
  <c r="V24" i="4" s="1"/>
  <c r="AL44" i="14"/>
  <c r="AL31" i="14"/>
  <c r="AL7" i="14"/>
  <c r="AL33" i="14"/>
  <c r="AL55" i="14"/>
  <c r="W61" i="14"/>
  <c r="AE61" i="14" s="1"/>
  <c r="V60" i="18"/>
  <c r="Y61" i="14" s="1"/>
  <c r="F38" i="18"/>
  <c r="G38" i="18"/>
  <c r="O54" i="18"/>
  <c r="AF107" i="14"/>
  <c r="AG180" i="17"/>
  <c r="AG24" i="4" s="1"/>
  <c r="AY168" i="17"/>
  <c r="AL22" i="14"/>
  <c r="AB180" i="17"/>
  <c r="AB24" i="4" s="1"/>
  <c r="AL16" i="14"/>
  <c r="BC35" i="21"/>
  <c r="O29" i="17"/>
  <c r="AH29" i="17"/>
  <c r="I29" i="17"/>
  <c r="AB29" i="17"/>
  <c r="Z29" i="17"/>
  <c r="X29" i="17"/>
  <c r="AI29" i="17"/>
  <c r="E48" i="17"/>
  <c r="D46" i="17"/>
  <c r="E47" i="17"/>
  <c r="L47" i="17"/>
  <c r="F47" i="17"/>
  <c r="H48" i="17"/>
  <c r="D48" i="17"/>
  <c r="C49" i="17"/>
  <c r="I50" i="17"/>
  <c r="E50" i="17"/>
  <c r="I47" i="17"/>
  <c r="K47" i="17"/>
  <c r="C47" i="17"/>
  <c r="H50" i="17"/>
  <c r="G45" i="17"/>
  <c r="D49" i="17"/>
  <c r="F50" i="17"/>
  <c r="G48" i="17"/>
  <c r="C48" i="17"/>
  <c r="D45" i="17"/>
  <c r="D50" i="17"/>
  <c r="G47" i="17"/>
  <c r="J47" i="17"/>
  <c r="F48" i="17"/>
  <c r="E49" i="17"/>
  <c r="E46" i="17"/>
  <c r="G50" i="17"/>
  <c r="C50" i="17"/>
  <c r="D47" i="17"/>
  <c r="H47" i="17"/>
  <c r="F25" i="17"/>
  <c r="I25" i="17"/>
  <c r="Q25" i="17"/>
  <c r="S25" i="17"/>
  <c r="Z25" i="17"/>
  <c r="AD25" i="17"/>
  <c r="C25" i="17"/>
  <c r="J29" i="17"/>
  <c r="L29" i="17"/>
  <c r="U29" i="17"/>
  <c r="AY28" i="17"/>
  <c r="D25" i="17"/>
  <c r="H25" i="17"/>
  <c r="E25" i="17"/>
  <c r="J25" i="17"/>
  <c r="L25" i="17"/>
  <c r="R25" i="17"/>
  <c r="O25" i="17"/>
  <c r="O38" i="17"/>
  <c r="P25" i="17"/>
  <c r="Y25" i="17"/>
  <c r="AC25" i="17"/>
  <c r="X25" i="17"/>
  <c r="K29" i="17"/>
  <c r="AA29" i="17"/>
  <c r="AJ25" i="17"/>
  <c r="AI25" i="17"/>
  <c r="N29" i="17"/>
  <c r="AD29" i="17"/>
  <c r="C29" i="17"/>
  <c r="P29" i="17"/>
  <c r="Q29" i="17"/>
  <c r="T29" i="17"/>
  <c r="AC29" i="17"/>
  <c r="G25" i="17"/>
  <c r="N25" i="17"/>
  <c r="U25" i="17"/>
  <c r="W25" i="17"/>
  <c r="AB25" i="17"/>
  <c r="T25" i="17"/>
  <c r="V25" i="17"/>
  <c r="AG25" i="17"/>
  <c r="AE29" i="17"/>
  <c r="AH25" i="17"/>
  <c r="R29" i="17"/>
  <c r="E29" i="17"/>
  <c r="Y29" i="17"/>
  <c r="D29" i="17"/>
  <c r="H29" i="17"/>
  <c r="AK29" i="17"/>
  <c r="K25" i="17"/>
  <c r="M25" i="17"/>
  <c r="AA25" i="17"/>
  <c r="AA38" i="17"/>
  <c r="AE25" i="17"/>
  <c r="S29" i="17"/>
  <c r="AK25" i="17"/>
  <c r="AF25" i="17"/>
  <c r="V29" i="17"/>
  <c r="G29" i="17"/>
  <c r="AF29" i="17"/>
  <c r="AG29" i="17"/>
  <c r="F29" i="17"/>
  <c r="AJ29" i="17"/>
  <c r="M29" i="17"/>
  <c r="AO37" i="17" a="1"/>
  <c r="AS37" i="17" a="1"/>
  <c r="AC37" i="17" a="1"/>
  <c r="AH37" i="17" a="1"/>
  <c r="U37" i="17" a="1"/>
  <c r="K37" i="17" a="1"/>
  <c r="AV37" i="17" a="1"/>
  <c r="E37" i="17" a="1"/>
  <c r="AD37" i="17" a="1"/>
  <c r="R37" i="17" a="1"/>
  <c r="AI37" i="17" a="1"/>
  <c r="AX37" i="17" a="1"/>
  <c r="L37" i="17" a="1"/>
  <c r="G37" i="17" a="1"/>
  <c r="AB37" i="17" a="1"/>
  <c r="AJ37" i="17" a="1"/>
  <c r="P37" i="17" a="1"/>
  <c r="AQ37" i="17" a="1"/>
  <c r="AG37" i="17" a="1"/>
  <c r="Z37" i="17" a="1"/>
  <c r="C37" i="17" a="1"/>
  <c r="AM37" i="17" a="1"/>
  <c r="J37" i="17" a="1"/>
  <c r="Y37" i="17" a="1"/>
  <c r="AF37" i="17" a="1"/>
  <c r="AA37" i="17" a="1"/>
  <c r="T37" i="17" a="1"/>
  <c r="AW37" i="17" a="1"/>
  <c r="H37" i="17" a="1"/>
  <c r="AU37" i="17" a="1"/>
  <c r="AP37" i="17" a="1"/>
  <c r="AT37" i="17" a="1"/>
  <c r="Q37" i="17" a="1"/>
  <c r="F37" i="17" a="1"/>
  <c r="AE37" i="17" a="1"/>
  <c r="V37" i="17" a="1"/>
  <c r="O37" i="17" a="1"/>
  <c r="M37" i="17" a="1"/>
  <c r="AR37" i="17" a="1"/>
  <c r="I37" i="17" a="1"/>
  <c r="X37" i="17" a="1"/>
  <c r="N37" i="17" a="1"/>
  <c r="S37" i="17" a="1"/>
  <c r="AN37" i="17" a="1"/>
  <c r="AK37" i="17" a="1"/>
  <c r="D37" i="17" a="1"/>
  <c r="AL37" i="17" a="1"/>
  <c r="W37" i="17" a="1"/>
  <c r="BF5" i="21" l="1"/>
  <c r="BF9" i="21"/>
  <c r="BF13" i="21"/>
  <c r="BF17" i="21"/>
  <c r="BF21" i="21"/>
  <c r="BF25" i="21"/>
  <c r="BF29" i="21"/>
  <c r="BF33" i="21"/>
  <c r="BG5" i="21"/>
  <c r="BG9" i="21"/>
  <c r="BG13" i="21"/>
  <c r="BG17" i="21"/>
  <c r="BG21" i="21"/>
  <c r="BG25" i="21"/>
  <c r="BG29" i="21"/>
  <c r="BG33" i="21"/>
  <c r="BF6" i="21"/>
  <c r="BF10" i="21"/>
  <c r="BF14" i="21"/>
  <c r="BF18" i="21"/>
  <c r="BF22" i="21"/>
  <c r="BF26" i="21"/>
  <c r="BF30" i="21"/>
  <c r="BF34" i="21"/>
  <c r="BG6" i="21"/>
  <c r="BG10" i="21"/>
  <c r="BG14" i="21"/>
  <c r="BG18" i="21"/>
  <c r="BG22" i="21"/>
  <c r="BG26" i="21"/>
  <c r="BG30" i="21"/>
  <c r="BG34" i="21"/>
  <c r="BF7" i="21"/>
  <c r="BF11" i="21"/>
  <c r="BF15" i="21"/>
  <c r="BF19" i="21"/>
  <c r="BF23" i="21"/>
  <c r="BF27" i="21"/>
  <c r="BF31" i="21"/>
  <c r="BG7" i="21"/>
  <c r="BG11" i="21"/>
  <c r="BG15" i="21"/>
  <c r="BG19" i="21"/>
  <c r="BG23" i="21"/>
  <c r="BG27" i="21"/>
  <c r="BG31" i="21"/>
  <c r="BF8" i="21"/>
  <c r="BF12" i="21"/>
  <c r="BF16" i="21"/>
  <c r="BF20" i="21"/>
  <c r="BF24" i="21"/>
  <c r="BF28" i="21"/>
  <c r="BF32" i="21"/>
  <c r="BG8" i="21"/>
  <c r="BG12" i="21"/>
  <c r="BG16" i="21"/>
  <c r="BG20" i="21"/>
  <c r="BG24" i="21"/>
  <c r="BG28" i="21"/>
  <c r="BG32" i="21"/>
  <c r="V20" i="18"/>
  <c r="Y21" i="14" s="1"/>
  <c r="W41" i="14"/>
  <c r="AE41" i="14" s="1"/>
  <c r="O21" i="18"/>
  <c r="O27" i="18"/>
  <c r="C23" i="4"/>
  <c r="AY23" i="4" s="1"/>
  <c r="AK18" i="4"/>
  <c r="AA18" i="4"/>
  <c r="H19" i="4"/>
  <c r="R19" i="4"/>
  <c r="V18" i="4"/>
  <c r="U18" i="4"/>
  <c r="T19" i="4"/>
  <c r="AD19" i="4"/>
  <c r="AA19" i="4"/>
  <c r="Y18" i="4"/>
  <c r="R18" i="4"/>
  <c r="H18" i="4"/>
  <c r="L19" i="4"/>
  <c r="Z18" i="4"/>
  <c r="F18" i="4"/>
  <c r="X19" i="4"/>
  <c r="AH19" i="4"/>
  <c r="AJ19" i="4"/>
  <c r="S19" i="4"/>
  <c r="M18" i="4"/>
  <c r="D19" i="4"/>
  <c r="AH18" i="4"/>
  <c r="T18" i="4"/>
  <c r="N18" i="4"/>
  <c r="Q19" i="4"/>
  <c r="N19" i="4"/>
  <c r="K19" i="4"/>
  <c r="P18" i="4"/>
  <c r="L18" i="4"/>
  <c r="D18" i="4"/>
  <c r="J19" i="4"/>
  <c r="S18" i="4"/>
  <c r="Z19" i="4"/>
  <c r="O19" i="4"/>
  <c r="W19" i="4"/>
  <c r="AF19" i="4"/>
  <c r="G19" i="4"/>
  <c r="F19" i="4"/>
  <c r="V19" i="4"/>
  <c r="AE18" i="4"/>
  <c r="K18" i="4"/>
  <c r="Y19" i="4"/>
  <c r="AE19" i="4"/>
  <c r="AB18" i="4"/>
  <c r="G18" i="4"/>
  <c r="P19" i="4"/>
  <c r="AI18" i="4"/>
  <c r="X18" i="4"/>
  <c r="J18" i="4"/>
  <c r="C18" i="4"/>
  <c r="Q18" i="4"/>
  <c r="AB19" i="4"/>
  <c r="M19" i="4"/>
  <c r="AG19" i="4"/>
  <c r="AF18" i="4"/>
  <c r="AK19" i="4"/>
  <c r="E19" i="4"/>
  <c r="AG18" i="4"/>
  <c r="W18" i="4"/>
  <c r="AC19" i="4"/>
  <c r="C19" i="4"/>
  <c r="AJ18" i="4"/>
  <c r="AC18" i="4"/>
  <c r="O18" i="4"/>
  <c r="E18" i="4"/>
  <c r="U19" i="4"/>
  <c r="AD18" i="4"/>
  <c r="I18" i="4"/>
  <c r="AI19" i="4"/>
  <c r="I19" i="4"/>
  <c r="AG52" i="17"/>
  <c r="AU37" i="17"/>
  <c r="AW37" i="17"/>
  <c r="AV37" i="17"/>
  <c r="AL37" i="17"/>
  <c r="AN37" i="17"/>
  <c r="AP37" i="17"/>
  <c r="AQ37" i="17"/>
  <c r="AS37" i="17"/>
  <c r="AT37" i="17"/>
  <c r="AX37" i="17"/>
  <c r="AO37" i="17"/>
  <c r="AR37" i="17"/>
  <c r="AM37" i="17"/>
  <c r="G6" i="18"/>
  <c r="O44" i="18"/>
  <c r="O63" i="18"/>
  <c r="O55" i="18"/>
  <c r="O62" i="18"/>
  <c r="F6" i="18"/>
  <c r="V26" i="18"/>
  <c r="Y27" i="14" s="1"/>
  <c r="O12" i="18"/>
  <c r="O51" i="18"/>
  <c r="O41" i="18"/>
  <c r="V41" i="18" s="1"/>
  <c r="Y42" i="14" s="1"/>
  <c r="V16" i="18"/>
  <c r="Y17" i="14" s="1"/>
  <c r="O29" i="18"/>
  <c r="AY14" i="4"/>
  <c r="AZ10" i="4" s="1"/>
  <c r="AO52" i="17"/>
  <c r="AX52" i="17"/>
  <c r="AN52" i="17"/>
  <c r="AW52" i="17"/>
  <c r="AU52" i="17"/>
  <c r="AR52" i="17"/>
  <c r="AP52" i="17"/>
  <c r="AV52" i="17"/>
  <c r="AQ52" i="17"/>
  <c r="AT52" i="17"/>
  <c r="AM52" i="17"/>
  <c r="AL52" i="17"/>
  <c r="AS52" i="17"/>
  <c r="O52" i="17"/>
  <c r="AB52" i="17"/>
  <c r="W35" i="14"/>
  <c r="AE35" i="14" s="1"/>
  <c r="V34" i="18"/>
  <c r="Y35" i="14" s="1"/>
  <c r="W42" i="14"/>
  <c r="AE42" i="14" s="1"/>
  <c r="W36" i="14"/>
  <c r="AE36" i="14" s="1"/>
  <c r="V35" i="18"/>
  <c r="Y36" i="14" s="1"/>
  <c r="AI60" i="14"/>
  <c r="AG60" i="14"/>
  <c r="AI54" i="14"/>
  <c r="AG54" i="14"/>
  <c r="O30" i="18"/>
  <c r="W31" i="14" s="1"/>
  <c r="AE31" i="14" s="1"/>
  <c r="H43" i="18"/>
  <c r="O65" i="18"/>
  <c r="O47" i="18"/>
  <c r="F43" i="18"/>
  <c r="O23" i="18"/>
  <c r="AL107" i="14"/>
  <c r="AY13" i="4"/>
  <c r="AZ15" i="17"/>
  <c r="AZ14" i="17"/>
  <c r="AZ13" i="17"/>
  <c r="AZ12" i="17"/>
  <c r="W52" i="17"/>
  <c r="AZ10" i="17"/>
  <c r="AZ5" i="17"/>
  <c r="AZ9" i="17"/>
  <c r="AY180" i="17"/>
  <c r="AY24" i="4"/>
  <c r="P52" i="17"/>
  <c r="Q52" i="17"/>
  <c r="AC52" i="17"/>
  <c r="AA52" i="17"/>
  <c r="AI52" i="17"/>
  <c r="AE52" i="17"/>
  <c r="X52" i="17"/>
  <c r="AF52" i="17"/>
  <c r="Y52" i="17"/>
  <c r="AD52" i="17"/>
  <c r="AJ52" i="17"/>
  <c r="V52" i="17"/>
  <c r="U52" i="17"/>
  <c r="R52" i="17"/>
  <c r="L52" i="17"/>
  <c r="K52" i="17"/>
  <c r="AK52" i="17"/>
  <c r="M52" i="17"/>
  <c r="T52" i="17"/>
  <c r="AH52" i="17"/>
  <c r="Z52" i="17"/>
  <c r="N52" i="17"/>
  <c r="S52" i="17"/>
  <c r="J52" i="17"/>
  <c r="AY51" i="17"/>
  <c r="H52" i="17"/>
  <c r="AY36" i="17"/>
  <c r="AY35" i="17"/>
  <c r="I37" i="17"/>
  <c r="C37" i="17"/>
  <c r="T37" i="17"/>
  <c r="W37" i="17"/>
  <c r="Z37" i="17"/>
  <c r="AK37" i="17"/>
  <c r="H37" i="17"/>
  <c r="J37" i="17"/>
  <c r="O37" i="17"/>
  <c r="S37" i="17"/>
  <c r="V37" i="17"/>
  <c r="Y37" i="17"/>
  <c r="E37" i="17"/>
  <c r="L37" i="17"/>
  <c r="X37" i="17"/>
  <c r="AB37" i="17"/>
  <c r="G37" i="17"/>
  <c r="AC37" i="17"/>
  <c r="AG37" i="17"/>
  <c r="N37" i="17"/>
  <c r="U37" i="17"/>
  <c r="AH37" i="17"/>
  <c r="F37" i="17"/>
  <c r="AA37" i="17"/>
  <c r="K37" i="17"/>
  <c r="M37" i="17"/>
  <c r="Q37" i="17"/>
  <c r="AD37" i="17"/>
  <c r="AI37" i="17"/>
  <c r="AE37" i="17"/>
  <c r="D37" i="17"/>
  <c r="R37" i="17"/>
  <c r="AJ37" i="17"/>
  <c r="P37" i="17"/>
  <c r="AF37" i="17"/>
  <c r="W56" i="14"/>
  <c r="AE56" i="14" s="1"/>
  <c r="V55" i="18"/>
  <c r="Y56" i="14" s="1"/>
  <c r="W45" i="14"/>
  <c r="AE45" i="14" s="1"/>
  <c r="V44" i="18"/>
  <c r="Y45" i="14" s="1"/>
  <c r="W63" i="14"/>
  <c r="AE63" i="14" s="1"/>
  <c r="V62" i="18"/>
  <c r="Y63" i="14" s="1"/>
  <c r="W55" i="14"/>
  <c r="AE55" i="14" s="1"/>
  <c r="V54" i="18"/>
  <c r="Y55" i="14" s="1"/>
  <c r="AI27" i="14"/>
  <c r="AG27" i="14"/>
  <c r="W43" i="14"/>
  <c r="AE43" i="14" s="1"/>
  <c r="V42" i="18"/>
  <c r="Y43" i="14" s="1"/>
  <c r="L106" i="18"/>
  <c r="I6" i="18"/>
  <c r="AI47" i="14"/>
  <c r="AG47" i="14"/>
  <c r="O49" i="18"/>
  <c r="H6" i="18"/>
  <c r="W58" i="14"/>
  <c r="AE58" i="14" s="1"/>
  <c r="V57" i="18"/>
  <c r="Y58" i="14" s="1"/>
  <c r="AG35" i="14"/>
  <c r="AI35" i="14"/>
  <c r="O39" i="18"/>
  <c r="AI17" i="14"/>
  <c r="AG17" i="14"/>
  <c r="W9" i="14"/>
  <c r="AE9" i="14" s="1"/>
  <c r="V8" i="18"/>
  <c r="Y9" i="14" s="1"/>
  <c r="G106" i="18"/>
  <c r="AI29" i="14"/>
  <c r="AG29" i="14"/>
  <c r="O15" i="18"/>
  <c r="W8" i="14"/>
  <c r="AE8" i="14" s="1"/>
  <c r="V7" i="18"/>
  <c r="Y8" i="14" s="1"/>
  <c r="O24" i="18"/>
  <c r="W22" i="14"/>
  <c r="AE22" i="14" s="1"/>
  <c r="V21" i="18"/>
  <c r="Y22" i="14" s="1"/>
  <c r="O38" i="18"/>
  <c r="V38" i="18" s="1"/>
  <c r="AZ9" i="4"/>
  <c r="W46" i="14"/>
  <c r="AE46" i="14" s="1"/>
  <c r="V45" i="18"/>
  <c r="Y46" i="14" s="1"/>
  <c r="O50" i="18"/>
  <c r="O61" i="18"/>
  <c r="W33" i="14"/>
  <c r="AE33" i="14" s="1"/>
  <c r="V32" i="18"/>
  <c r="Y33" i="14" s="1"/>
  <c r="AI59" i="14"/>
  <c r="AG59" i="14"/>
  <c r="W64" i="14"/>
  <c r="AE64" i="14" s="1"/>
  <c r="V63" i="18"/>
  <c r="Y64" i="14" s="1"/>
  <c r="AI21" i="14"/>
  <c r="AG21" i="14"/>
  <c r="BH35" i="21"/>
  <c r="BD6" i="21"/>
  <c r="BD9" i="21"/>
  <c r="BD12" i="21"/>
  <c r="BD15" i="21"/>
  <c r="BD18" i="21"/>
  <c r="BD21" i="21"/>
  <c r="BD24" i="21"/>
  <c r="BD27" i="21"/>
  <c r="BD30" i="21"/>
  <c r="BD33" i="21"/>
  <c r="BH29" i="21"/>
  <c r="BH23" i="21"/>
  <c r="BH17" i="21"/>
  <c r="BH11" i="21"/>
  <c r="BH5" i="21"/>
  <c r="BE7" i="21"/>
  <c r="BE10" i="21"/>
  <c r="BE13" i="21"/>
  <c r="BE16" i="21"/>
  <c r="BD5" i="21"/>
  <c r="BD8" i="21"/>
  <c r="BD11" i="21"/>
  <c r="BD14" i="21"/>
  <c r="BD17" i="21"/>
  <c r="BD20" i="21"/>
  <c r="BD23" i="21"/>
  <c r="BD26" i="21"/>
  <c r="BD29" i="21"/>
  <c r="BD32" i="21"/>
  <c r="BH31" i="21"/>
  <c r="BH25" i="21"/>
  <c r="BH19" i="21"/>
  <c r="BH13" i="21"/>
  <c r="BH7" i="21"/>
  <c r="BE14" i="21"/>
  <c r="BE24" i="21"/>
  <c r="BE33" i="21"/>
  <c r="BD7" i="21"/>
  <c r="BD16" i="21"/>
  <c r="BD25" i="21"/>
  <c r="BD34" i="21"/>
  <c r="BH30" i="21"/>
  <c r="BH21" i="21"/>
  <c r="BH12" i="21"/>
  <c r="BE11" i="21"/>
  <c r="BE18" i="21"/>
  <c r="BE21" i="21"/>
  <c r="BE25" i="21"/>
  <c r="BE29" i="21"/>
  <c r="BE34" i="21"/>
  <c r="BH28" i="21"/>
  <c r="BH20" i="21"/>
  <c r="BH10" i="21"/>
  <c r="BE8" i="21"/>
  <c r="BE15" i="21"/>
  <c r="BE30" i="21"/>
  <c r="BD13" i="21"/>
  <c r="BD22" i="21"/>
  <c r="BD31" i="21"/>
  <c r="BH27" i="21"/>
  <c r="BH18" i="21"/>
  <c r="BH9" i="21"/>
  <c r="BE5" i="21"/>
  <c r="BE12" i="21"/>
  <c r="BE19" i="21"/>
  <c r="BE22" i="21"/>
  <c r="BE26" i="21"/>
  <c r="BE31" i="21"/>
  <c r="BH34" i="21"/>
  <c r="BH26" i="21"/>
  <c r="BH16" i="21"/>
  <c r="BH8" i="21"/>
  <c r="BE9" i="21"/>
  <c r="BE27" i="21"/>
  <c r="BD10" i="21"/>
  <c r="BD19" i="21"/>
  <c r="BD28" i="21"/>
  <c r="BH33" i="21"/>
  <c r="BH24" i="21"/>
  <c r="BH15" i="21"/>
  <c r="BH6" i="21"/>
  <c r="BE23" i="21"/>
  <c r="BH14" i="21"/>
  <c r="BE6" i="21"/>
  <c r="BE17" i="21"/>
  <c r="BH32" i="21"/>
  <c r="BE20" i="21"/>
  <c r="BE28" i="21"/>
  <c r="BE32" i="21"/>
  <c r="BH22" i="21"/>
  <c r="V31" i="18"/>
  <c r="Y32" i="14" s="1"/>
  <c r="W32" i="14"/>
  <c r="AE32" i="14" s="1"/>
  <c r="W18" i="14"/>
  <c r="AE18" i="14" s="1"/>
  <c r="V17" i="18"/>
  <c r="Y18" i="14" s="1"/>
  <c r="W37" i="14"/>
  <c r="AE37" i="14" s="1"/>
  <c r="V36" i="18"/>
  <c r="Y37" i="14" s="1"/>
  <c r="AI11" i="14"/>
  <c r="AG11" i="14"/>
  <c r="AI53" i="14"/>
  <c r="AG53" i="14"/>
  <c r="W23" i="14"/>
  <c r="AE23" i="14" s="1"/>
  <c r="V22" i="18"/>
  <c r="Y23" i="14" s="1"/>
  <c r="W28" i="14"/>
  <c r="AE28" i="14" s="1"/>
  <c r="V27" i="18"/>
  <c r="Y28" i="14" s="1"/>
  <c r="O37" i="18"/>
  <c r="O18" i="18"/>
  <c r="W15" i="14"/>
  <c r="AE15" i="14" s="1"/>
  <c r="V14" i="18"/>
  <c r="Y15" i="14" s="1"/>
  <c r="W52" i="14"/>
  <c r="AE52" i="14" s="1"/>
  <c r="V51" i="18"/>
  <c r="Y52" i="14" s="1"/>
  <c r="V56" i="18"/>
  <c r="Y57" i="14" s="1"/>
  <c r="W57" i="14"/>
  <c r="AE57" i="14" s="1"/>
  <c r="W13" i="14"/>
  <c r="AE13" i="14" s="1"/>
  <c r="V12" i="18"/>
  <c r="Y13" i="14" s="1"/>
  <c r="AI61" i="14"/>
  <c r="AG61" i="14"/>
  <c r="W26" i="14"/>
  <c r="AE26" i="14" s="1"/>
  <c r="V25" i="18"/>
  <c r="Y26" i="14" s="1"/>
  <c r="O9" i="18"/>
  <c r="W20" i="14"/>
  <c r="AE20" i="14" s="1"/>
  <c r="V19" i="18"/>
  <c r="Y20" i="14" s="1"/>
  <c r="W34" i="14"/>
  <c r="AE34" i="14" s="1"/>
  <c r="V33" i="18"/>
  <c r="Y34" i="14" s="1"/>
  <c r="AG41" i="14"/>
  <c r="AI41" i="14"/>
  <c r="AI49" i="14"/>
  <c r="AG49" i="14"/>
  <c r="AI14" i="14"/>
  <c r="AG14" i="14"/>
  <c r="I43" i="18"/>
  <c r="AY46" i="17"/>
  <c r="I52" i="17"/>
  <c r="E52" i="17"/>
  <c r="AY50" i="17"/>
  <c r="F52" i="17"/>
  <c r="D52" i="17"/>
  <c r="AY48" i="17"/>
  <c r="G52" i="17"/>
  <c r="AY49" i="17"/>
  <c r="AY45" i="17"/>
  <c r="C52" i="17"/>
  <c r="AY47" i="17"/>
  <c r="AO31" i="17" a="1"/>
  <c r="AF31" i="17" a="1"/>
  <c r="AB31" i="17" a="1"/>
  <c r="G34" i="17" a="1"/>
  <c r="P34" i="17" a="1"/>
  <c r="S31" i="17" a="1"/>
  <c r="M32" i="17" a="1"/>
  <c r="O31" i="17" a="1"/>
  <c r="Y31" i="17" a="1"/>
  <c r="J31" i="17" a="1"/>
  <c r="AI31" i="17" a="1"/>
  <c r="AX31" i="17" a="1"/>
  <c r="N31" i="17" a="1"/>
  <c r="AV33" i="17" a="1"/>
  <c r="S33" i="17" a="1"/>
  <c r="AG32" i="17" a="1"/>
  <c r="X31" i="17" a="1"/>
  <c r="Y34" i="17" a="1"/>
  <c r="AP33" i="17" a="1"/>
  <c r="AP32" i="17" a="1"/>
  <c r="G32" i="17" a="1"/>
  <c r="AM32" i="17" a="1"/>
  <c r="AA32" i="17" a="1"/>
  <c r="L34" i="17" a="1"/>
  <c r="H33" i="17" a="1"/>
  <c r="Q31" i="17" a="1"/>
  <c r="AT34" i="17" a="1"/>
  <c r="AM34" i="17" a="1"/>
  <c r="I34" i="17" a="1"/>
  <c r="S32" i="17" a="1"/>
  <c r="AT33" i="17" a="1"/>
  <c r="AC33" i="17" a="1"/>
  <c r="H34" i="17" a="1"/>
  <c r="J33" i="17" a="1"/>
  <c r="W33" i="17" a="1"/>
  <c r="V34" i="17" a="1"/>
  <c r="E32" i="17" a="1"/>
  <c r="AX32" i="17" a="1"/>
  <c r="AN33" i="17" a="1"/>
  <c r="J34" i="17" a="1"/>
  <c r="AL31" i="17" a="1"/>
  <c r="I33" i="17" a="1"/>
  <c r="X34" i="17" a="1"/>
  <c r="H32" i="17" a="1"/>
  <c r="D34" i="17" a="1"/>
  <c r="AW33" i="17" a="1"/>
  <c r="I32" i="17" a="1"/>
  <c r="AF33" i="17" a="1"/>
  <c r="AU33" i="17" a="1"/>
  <c r="AR34" i="17" a="1"/>
  <c r="AM31" i="17" a="1"/>
  <c r="Z32" i="17" a="1"/>
  <c r="AG31" i="17" a="1"/>
  <c r="AL34" i="17" a="1"/>
  <c r="AG33" i="17" a="1"/>
  <c r="AO32" i="17" a="1"/>
  <c r="G31" i="17" a="1"/>
  <c r="C33" i="17" a="1"/>
  <c r="AC34" i="17" a="1"/>
  <c r="AP31" i="17" a="1"/>
  <c r="AJ33" i="17" a="1"/>
  <c r="M33" i="17" a="1"/>
  <c r="K33" i="17" a="1"/>
  <c r="AA34" i="17" a="1"/>
  <c r="AT31" i="17" a="1"/>
  <c r="AS34" i="17" a="1"/>
  <c r="AS31" i="17" a="1"/>
  <c r="C32" i="17" a="1"/>
  <c r="AB33" i="17" a="1"/>
  <c r="AA31" i="17" a="1"/>
  <c r="AA33" i="17" a="1"/>
  <c r="AN31" i="17" a="1"/>
  <c r="R31" i="17" a="1"/>
  <c r="AK31" i="17" a="1"/>
  <c r="AL33" i="17" a="1"/>
  <c r="AJ34" i="17" a="1"/>
  <c r="AH32" i="17" a="1"/>
  <c r="P31" i="17" a="1"/>
  <c r="H31" i="17" a="1"/>
  <c r="AS32" i="17" a="1"/>
  <c r="AH33" i="17" a="1"/>
  <c r="N33" i="17" a="1"/>
  <c r="F32" i="17" a="1"/>
  <c r="AH31" i="17" a="1"/>
  <c r="V31" i="17" a="1"/>
  <c r="AR32" i="17" a="1"/>
  <c r="M34" i="17" a="1"/>
  <c r="AG34" i="17" a="1"/>
  <c r="R32" i="17" a="1"/>
  <c r="AF32" i="17" a="1"/>
  <c r="AX34" i="17" a="1"/>
  <c r="X33" i="17" a="1"/>
  <c r="T34" i="17" a="1"/>
  <c r="L33" i="17" a="1"/>
  <c r="AI33" i="17" a="1"/>
  <c r="AQ33" i="17" a="1"/>
  <c r="Q32" i="17" a="1"/>
  <c r="G33" i="17" a="1"/>
  <c r="AJ31" i="17" a="1"/>
  <c r="AU32" i="17" a="1"/>
  <c r="AI34" i="17" a="1"/>
  <c r="AB32" i="17" a="1"/>
  <c r="I31" i="17" a="1"/>
  <c r="AW31" i="17" a="1"/>
  <c r="O32" i="17" a="1"/>
  <c r="AW34" i="17" a="1"/>
  <c r="AD32" i="17" a="1"/>
  <c r="N34" i="17" a="1"/>
  <c r="C34" i="17" a="1"/>
  <c r="U33" i="17" a="1"/>
  <c r="L32" i="17" a="1"/>
  <c r="AJ32" i="17" a="1"/>
  <c r="Y33" i="17" a="1"/>
  <c r="AN34" i="17" a="1"/>
  <c r="T32" i="17" a="1"/>
  <c r="AN32" i="17" a="1"/>
  <c r="AR33" i="17" a="1"/>
  <c r="AU31" i="17" a="1"/>
  <c r="K31" i="17" a="1"/>
  <c r="F34" i="17" a="1"/>
  <c r="O34" i="17" a="1"/>
  <c r="P33" i="17" a="1"/>
  <c r="AM33" i="17" a="1"/>
  <c r="AV32" i="17" a="1"/>
  <c r="AT32" i="17" a="1"/>
  <c r="R33" i="17" a="1"/>
  <c r="AE34" i="17" a="1"/>
  <c r="Z34" i="17" a="1"/>
  <c r="V32" i="17" a="1"/>
  <c r="U32" i="17" a="1"/>
  <c r="AP34" i="17" a="1"/>
  <c r="AW32" i="17" a="1"/>
  <c r="E31" i="17" a="1"/>
  <c r="D33" i="17" a="1"/>
  <c r="T31" i="17" a="1"/>
  <c r="Y32" i="17" a="1"/>
  <c r="R34" i="17" a="1"/>
  <c r="E33" i="17" a="1"/>
  <c r="AO34" i="17" a="1"/>
  <c r="P32" i="17" a="1"/>
  <c r="AV31" i="17" a="1"/>
  <c r="O33" i="17" a="1"/>
  <c r="W34" i="17" a="1"/>
  <c r="F33" i="17" a="1"/>
  <c r="AC31" i="17" a="1"/>
  <c r="AR31" i="17" a="1"/>
  <c r="AE31" i="17" a="1"/>
  <c r="AQ32" i="17" a="1"/>
  <c r="S34" i="17" a="1"/>
  <c r="Q34" i="17" a="1"/>
  <c r="AX33" i="17" a="1"/>
  <c r="D31" i="17" a="1"/>
  <c r="AF34" i="17" a="1"/>
  <c r="N32" i="17" a="1"/>
  <c r="U31" i="17" a="1"/>
  <c r="U34" i="17" a="1"/>
  <c r="AS33" i="17" a="1"/>
  <c r="AI32" i="17" a="1"/>
  <c r="K34" i="17" a="1"/>
  <c r="K32" i="17" a="1"/>
  <c r="AE32" i="17" a="1"/>
  <c r="F31" i="17" a="1"/>
  <c r="W31" i="17" a="1"/>
  <c r="W32" i="17" a="1"/>
  <c r="M31" i="17" a="1"/>
  <c r="AQ31" i="17" a="1"/>
  <c r="AU34" i="17" a="1"/>
  <c r="AH34" i="17" a="1"/>
  <c r="AK34" i="17" a="1"/>
  <c r="Z33" i="17" a="1"/>
  <c r="AL32" i="17" a="1"/>
  <c r="AD34" i="17" a="1"/>
  <c r="C31" i="17" a="1"/>
  <c r="Q33" i="17" a="1"/>
  <c r="V33" i="17" a="1"/>
  <c r="AK33" i="17" a="1"/>
  <c r="E34" i="17" a="1"/>
  <c r="AK32" i="17" a="1"/>
  <c r="AD31" i="17" a="1"/>
  <c r="AC32" i="17" a="1"/>
  <c r="X32" i="17" a="1"/>
  <c r="AQ34" i="17" a="1"/>
  <c r="T33" i="17" a="1"/>
  <c r="AV34" i="17" a="1"/>
  <c r="Z31" i="17" a="1"/>
  <c r="D32" i="17" a="1"/>
  <c r="L31" i="17" a="1"/>
  <c r="AB34" i="17" a="1"/>
  <c r="J32" i="17" a="1"/>
  <c r="AE33" i="17" a="1"/>
  <c r="AO33" i="17" a="1"/>
  <c r="AD33" i="17" a="1"/>
  <c r="BF35" i="21" l="1"/>
  <c r="BG35" i="21"/>
  <c r="V30" i="18"/>
  <c r="Y31" i="14" s="1"/>
  <c r="C21" i="4"/>
  <c r="F21" i="4"/>
  <c r="Z21" i="4"/>
  <c r="AK21" i="4"/>
  <c r="U21" i="4"/>
  <c r="Y21" i="4"/>
  <c r="AI21" i="4"/>
  <c r="P21" i="4"/>
  <c r="J21" i="4"/>
  <c r="AH21" i="4"/>
  <c r="K21" i="4"/>
  <c r="V21" i="4"/>
  <c r="AF21" i="4"/>
  <c r="AA21" i="4"/>
  <c r="AB21" i="4"/>
  <c r="O21" i="4"/>
  <c r="E21" i="4"/>
  <c r="S21" i="4"/>
  <c r="T21" i="4"/>
  <c r="L21" i="4"/>
  <c r="AJ21" i="4"/>
  <c r="X21" i="4"/>
  <c r="AC21" i="4"/>
  <c r="W21" i="4"/>
  <c r="D21" i="4"/>
  <c r="I21" i="4"/>
  <c r="H21" i="4"/>
  <c r="N21" i="4"/>
  <c r="M21" i="4"/>
  <c r="R21" i="4"/>
  <c r="AD21" i="4"/>
  <c r="AE21" i="4"/>
  <c r="Q21" i="4"/>
  <c r="AG21" i="4"/>
  <c r="AT34" i="17"/>
  <c r="AX34" i="17"/>
  <c r="AR34" i="17"/>
  <c r="AO34" i="17"/>
  <c r="AU34" i="17"/>
  <c r="AN34" i="17"/>
  <c r="AQ34" i="17"/>
  <c r="AS34" i="17"/>
  <c r="AM34" i="17"/>
  <c r="AW34" i="17"/>
  <c r="AL34" i="17"/>
  <c r="AV34" i="17"/>
  <c r="AP34" i="17"/>
  <c r="AT32" i="17"/>
  <c r="AW32" i="17"/>
  <c r="AQ32" i="17"/>
  <c r="AP32" i="17"/>
  <c r="AV32" i="17"/>
  <c r="AS32" i="17"/>
  <c r="AM32" i="17"/>
  <c r="AL32" i="17"/>
  <c r="AU32" i="17"/>
  <c r="AX32" i="17"/>
  <c r="AO32" i="17"/>
  <c r="AR32" i="17"/>
  <c r="AN32" i="17"/>
  <c r="E32" i="17"/>
  <c r="X32" i="17"/>
  <c r="U32" i="17"/>
  <c r="G32" i="17"/>
  <c r="J32" i="17"/>
  <c r="AI32" i="17"/>
  <c r="AG32" i="17"/>
  <c r="V32" i="17"/>
  <c r="AF32" i="17"/>
  <c r="K32" i="17"/>
  <c r="O32" i="17"/>
  <c r="I32" i="17"/>
  <c r="N32" i="17"/>
  <c r="M32" i="17"/>
  <c r="Z32" i="17"/>
  <c r="AE32" i="17"/>
  <c r="F32" i="17"/>
  <c r="R32" i="17"/>
  <c r="T32" i="17"/>
  <c r="W32" i="17"/>
  <c r="D32" i="17"/>
  <c r="AK32" i="17"/>
  <c r="P32" i="17"/>
  <c r="S32" i="17"/>
  <c r="Q32" i="17"/>
  <c r="Y32" i="17"/>
  <c r="AD32" i="17"/>
  <c r="AJ32" i="17"/>
  <c r="AC32" i="17"/>
  <c r="C32" i="17"/>
  <c r="AB32" i="17"/>
  <c r="H32" i="17"/>
  <c r="AA32" i="17"/>
  <c r="AH32" i="17"/>
  <c r="L32" i="17"/>
  <c r="AV33" i="17"/>
  <c r="AR33" i="17"/>
  <c r="AT33" i="17"/>
  <c r="AX33" i="17"/>
  <c r="AU33" i="17"/>
  <c r="AM33" i="17"/>
  <c r="AP33" i="17"/>
  <c r="AQ33" i="17"/>
  <c r="AO33" i="17"/>
  <c r="AW33" i="17"/>
  <c r="AL33" i="17"/>
  <c r="AN33" i="17"/>
  <c r="AS33" i="17"/>
  <c r="AP31" i="17"/>
  <c r="AW31" i="17"/>
  <c r="AM31" i="17"/>
  <c r="AT31" i="17"/>
  <c r="AR31" i="17"/>
  <c r="AO31" i="17"/>
  <c r="AN31" i="17"/>
  <c r="AV31" i="17"/>
  <c r="AS31" i="17"/>
  <c r="AL31" i="17"/>
  <c r="AU31" i="17"/>
  <c r="AQ31" i="17"/>
  <c r="AX31" i="17"/>
  <c r="W30" i="14"/>
  <c r="AE30" i="14" s="1"/>
  <c r="V29" i="18"/>
  <c r="Y30" i="14" s="1"/>
  <c r="AZ4" i="4"/>
  <c r="AZ12" i="4"/>
  <c r="AZ8" i="4"/>
  <c r="AZ11" i="4"/>
  <c r="AZ14" i="4"/>
  <c r="AZ13" i="4"/>
  <c r="AS21" i="4"/>
  <c r="AU21" i="4"/>
  <c r="AL21" i="4"/>
  <c r="AW21" i="4"/>
  <c r="AM21" i="4"/>
  <c r="AN21" i="4"/>
  <c r="AR21" i="4"/>
  <c r="AT21" i="4"/>
  <c r="AX21" i="4"/>
  <c r="AQ21" i="4"/>
  <c r="AO21" i="4"/>
  <c r="AV21" i="4"/>
  <c r="AP21" i="4"/>
  <c r="AM60" i="14"/>
  <c r="AO60" i="14" s="1"/>
  <c r="AK60" i="14"/>
  <c r="O43" i="18"/>
  <c r="W48" i="14"/>
  <c r="AE48" i="14" s="1"/>
  <c r="V47" i="18"/>
  <c r="Y48" i="14" s="1"/>
  <c r="V65" i="18"/>
  <c r="Y66" i="14" s="1"/>
  <c r="W66" i="14"/>
  <c r="AE66" i="14" s="1"/>
  <c r="AI36" i="14"/>
  <c r="AG36" i="14"/>
  <c r="AI42" i="14"/>
  <c r="AG42" i="14"/>
  <c r="V23" i="18"/>
  <c r="Y24" i="14" s="1"/>
  <c r="W24" i="14"/>
  <c r="AE24" i="14" s="1"/>
  <c r="AM54" i="14"/>
  <c r="AO54" i="14" s="1"/>
  <c r="AK54" i="14"/>
  <c r="BD35" i="21"/>
  <c r="I34" i="17"/>
  <c r="Y34" i="17"/>
  <c r="AB34" i="17"/>
  <c r="AE34" i="17"/>
  <c r="G34" i="17"/>
  <c r="P34" i="17"/>
  <c r="AA34" i="17"/>
  <c r="AD34" i="17"/>
  <c r="AG34" i="17"/>
  <c r="C34" i="17"/>
  <c r="M34" i="17"/>
  <c r="U34" i="17"/>
  <c r="Q34" i="17"/>
  <c r="AC34" i="17"/>
  <c r="D34" i="17"/>
  <c r="N34" i="17"/>
  <c r="V34" i="17"/>
  <c r="E34" i="17"/>
  <c r="J34" i="17"/>
  <c r="R34" i="17"/>
  <c r="AH34" i="17"/>
  <c r="X34" i="17"/>
  <c r="F34" i="17"/>
  <c r="K34" i="17"/>
  <c r="O34" i="17"/>
  <c r="S34" i="17"/>
  <c r="W34" i="17"/>
  <c r="AK34" i="17"/>
  <c r="AI34" i="17"/>
  <c r="H34" i="17"/>
  <c r="AF34" i="17"/>
  <c r="Z34" i="17"/>
  <c r="T34" i="17"/>
  <c r="AJ34" i="17"/>
  <c r="L34" i="17"/>
  <c r="D31" i="17"/>
  <c r="P31" i="17"/>
  <c r="C31" i="17"/>
  <c r="G31" i="17"/>
  <c r="L31" i="17"/>
  <c r="R31" i="17"/>
  <c r="U31" i="17"/>
  <c r="Y31" i="17"/>
  <c r="AJ31" i="17"/>
  <c r="AI31" i="17"/>
  <c r="Q31" i="17"/>
  <c r="F31" i="17"/>
  <c r="S31" i="17"/>
  <c r="V31" i="17"/>
  <c r="Z31" i="17"/>
  <c r="AK31" i="17"/>
  <c r="N31" i="17"/>
  <c r="W31" i="17"/>
  <c r="AF31" i="17"/>
  <c r="X31" i="17"/>
  <c r="K31" i="17"/>
  <c r="AB31" i="17"/>
  <c r="H31" i="17"/>
  <c r="AD31" i="17"/>
  <c r="M31" i="17"/>
  <c r="T31" i="17"/>
  <c r="AC31" i="17"/>
  <c r="AA31" i="17"/>
  <c r="AE31" i="17"/>
  <c r="AG31" i="17"/>
  <c r="I31" i="17"/>
  <c r="J31" i="17"/>
  <c r="E31" i="17"/>
  <c r="O31" i="17"/>
  <c r="AH31" i="17"/>
  <c r="I33" i="17"/>
  <c r="M33" i="17"/>
  <c r="O33" i="17"/>
  <c r="V33" i="17"/>
  <c r="AC33" i="17"/>
  <c r="AF33" i="17"/>
  <c r="W33" i="17"/>
  <c r="E33" i="17"/>
  <c r="F33" i="17"/>
  <c r="C33" i="17"/>
  <c r="X33" i="17"/>
  <c r="AD33" i="17"/>
  <c r="AG33" i="17"/>
  <c r="AH33" i="17"/>
  <c r="U33" i="17"/>
  <c r="Q33" i="17"/>
  <c r="K33" i="17"/>
  <c r="S33" i="17"/>
  <c r="AB33" i="17"/>
  <c r="Z33" i="17"/>
  <c r="AK33" i="17"/>
  <c r="AI33" i="17"/>
  <c r="D33" i="17"/>
  <c r="H33" i="17"/>
  <c r="N33" i="17"/>
  <c r="AE33" i="17"/>
  <c r="T33" i="17"/>
  <c r="AA33" i="17"/>
  <c r="G33" i="17"/>
  <c r="J33" i="17"/>
  <c r="L33" i="17"/>
  <c r="R33" i="17"/>
  <c r="Y33" i="17"/>
  <c r="AJ33" i="17"/>
  <c r="P33" i="17"/>
  <c r="V43" i="18"/>
  <c r="Y44" i="14" s="1"/>
  <c r="W44" i="14"/>
  <c r="AE44" i="14" s="1"/>
  <c r="AI52" i="14"/>
  <c r="AG52" i="14"/>
  <c r="AI32" i="14"/>
  <c r="AG32" i="14"/>
  <c r="AI9" i="14"/>
  <c r="AG9" i="14"/>
  <c r="AI63" i="14"/>
  <c r="AG63" i="14"/>
  <c r="AI26" i="14"/>
  <c r="AG26" i="14"/>
  <c r="AM21" i="14"/>
  <c r="AO21" i="14" s="1"/>
  <c r="AK21" i="14"/>
  <c r="W16" i="14"/>
  <c r="AE16" i="14" s="1"/>
  <c r="V15" i="18"/>
  <c r="Y16" i="14" s="1"/>
  <c r="AM35" i="14"/>
  <c r="AO35" i="14" s="1"/>
  <c r="AK35" i="14"/>
  <c r="AM61" i="14"/>
  <c r="AO61" i="14" s="1"/>
  <c r="AK61" i="14"/>
  <c r="AI28" i="14"/>
  <c r="AG28" i="14"/>
  <c r="AM11" i="14"/>
  <c r="AO11" i="14" s="1"/>
  <c r="AK11" i="14"/>
  <c r="V50" i="18"/>
  <c r="Y51" i="14" s="1"/>
  <c r="W51" i="14"/>
  <c r="AE51" i="14" s="1"/>
  <c r="W40" i="14"/>
  <c r="AE40" i="14" s="1"/>
  <c r="V39" i="18"/>
  <c r="Y40" i="14" s="1"/>
  <c r="V49" i="18"/>
  <c r="Y50" i="14" s="1"/>
  <c r="W50" i="14"/>
  <c r="AE50" i="14" s="1"/>
  <c r="AI43" i="14"/>
  <c r="AG43" i="14"/>
  <c r="AM14" i="14"/>
  <c r="AO14" i="14" s="1"/>
  <c r="AK14" i="14"/>
  <c r="AI34" i="14"/>
  <c r="AG34" i="14"/>
  <c r="AI13" i="14"/>
  <c r="AG13" i="14"/>
  <c r="AG15" i="14"/>
  <c r="AI15" i="14"/>
  <c r="AI23" i="14"/>
  <c r="AG23" i="14"/>
  <c r="AI37" i="14"/>
  <c r="AG37" i="14"/>
  <c r="AI33" i="14"/>
  <c r="AG33" i="14"/>
  <c r="AI22" i="14"/>
  <c r="AG22" i="14"/>
  <c r="AM17" i="14"/>
  <c r="AO17" i="14" s="1"/>
  <c r="AK17" i="14"/>
  <c r="AM47" i="14"/>
  <c r="AO47" i="14" s="1"/>
  <c r="AK47" i="14"/>
  <c r="AM27" i="14"/>
  <c r="AO27" i="14" s="1"/>
  <c r="AK27" i="14"/>
  <c r="AI31" i="14"/>
  <c r="AG31" i="14"/>
  <c r="AI57" i="14"/>
  <c r="AG57" i="14"/>
  <c r="W19" i="14"/>
  <c r="AE19" i="14" s="1"/>
  <c r="V18" i="18"/>
  <c r="Y19" i="14" s="1"/>
  <c r="AI64" i="14"/>
  <c r="AG64" i="14"/>
  <c r="AI46" i="14"/>
  <c r="AG46" i="14"/>
  <c r="V24" i="18"/>
  <c r="Y25" i="14" s="1"/>
  <c r="W25" i="14"/>
  <c r="AE25" i="14" s="1"/>
  <c r="AM29" i="14"/>
  <c r="AO29" i="14" s="1"/>
  <c r="AK29" i="14"/>
  <c r="I106" i="18"/>
  <c r="AI45" i="14"/>
  <c r="AG45" i="14"/>
  <c r="AM49" i="14"/>
  <c r="AO49" i="14" s="1"/>
  <c r="AK49" i="14"/>
  <c r="AI20" i="14"/>
  <c r="AG20" i="14"/>
  <c r="W38" i="14"/>
  <c r="AE38" i="14" s="1"/>
  <c r="V37" i="18"/>
  <c r="Y38" i="14" s="1"/>
  <c r="AM53" i="14"/>
  <c r="AO53" i="14" s="1"/>
  <c r="AK53" i="14"/>
  <c r="O6" i="18"/>
  <c r="F106" i="18"/>
  <c r="AI58" i="14"/>
  <c r="AG58" i="14"/>
  <c r="AI55" i="14"/>
  <c r="AG55" i="14"/>
  <c r="AY37" i="17"/>
  <c r="AK41" i="14"/>
  <c r="AM41" i="14"/>
  <c r="AO41" i="14" s="1"/>
  <c r="V9" i="18"/>
  <c r="Y10" i="14" s="1"/>
  <c r="W10" i="14"/>
  <c r="AE10" i="14" s="1"/>
  <c r="AI18" i="14"/>
  <c r="AG18" i="14"/>
  <c r="BE35" i="21"/>
  <c r="AM59" i="14"/>
  <c r="AO59" i="14" s="1"/>
  <c r="AK59" i="14"/>
  <c r="V61" i="18"/>
  <c r="Y62" i="14" s="1"/>
  <c r="W62" i="14"/>
  <c r="AE62" i="14" s="1"/>
  <c r="AI8" i="14"/>
  <c r="AG8" i="14"/>
  <c r="H106" i="18"/>
  <c r="AI56" i="14"/>
  <c r="AG56" i="14"/>
  <c r="G21" i="4"/>
  <c r="AY52" i="17"/>
  <c r="AX43" i="17" l="1"/>
  <c r="AR43" i="17"/>
  <c r="AP43" i="17"/>
  <c r="AY32" i="17"/>
  <c r="AT43" i="17"/>
  <c r="AL43" i="17"/>
  <c r="AQ43" i="17"/>
  <c r="AS43" i="17"/>
  <c r="AV43" i="17"/>
  <c r="AN43" i="17"/>
  <c r="AU43" i="17"/>
  <c r="AO43" i="17"/>
  <c r="AW43" i="17"/>
  <c r="AI30" i="14"/>
  <c r="AG30" i="14"/>
  <c r="AK36" i="14"/>
  <c r="AM36" i="14"/>
  <c r="AO36" i="14" s="1"/>
  <c r="AI66" i="14"/>
  <c r="AG66" i="14"/>
  <c r="AI24" i="14"/>
  <c r="AG24" i="14"/>
  <c r="AI48" i="14"/>
  <c r="AG48" i="14"/>
  <c r="AM42" i="14"/>
  <c r="AO42" i="14" s="1"/>
  <c r="AK42" i="14"/>
  <c r="G43" i="17"/>
  <c r="F43" i="17"/>
  <c r="AM8" i="14"/>
  <c r="AO8" i="14" s="1"/>
  <c r="AK8" i="14"/>
  <c r="V6" i="18"/>
  <c r="W7" i="14"/>
  <c r="O106" i="18"/>
  <c r="AM20" i="14"/>
  <c r="AO20" i="14" s="1"/>
  <c r="AK20" i="14"/>
  <c r="AM46" i="14"/>
  <c r="AO46" i="14" s="1"/>
  <c r="AK46" i="14"/>
  <c r="AM57" i="14"/>
  <c r="AO57" i="14" s="1"/>
  <c r="AK57" i="14"/>
  <c r="AM15" i="14"/>
  <c r="AO15" i="14" s="1"/>
  <c r="AK15" i="14"/>
  <c r="AM26" i="14"/>
  <c r="AO26" i="14" s="1"/>
  <c r="AK26" i="14"/>
  <c r="AM32" i="14"/>
  <c r="AO32" i="14" s="1"/>
  <c r="AK32" i="14"/>
  <c r="O43" i="17"/>
  <c r="AE43" i="17"/>
  <c r="H43" i="17"/>
  <c r="N43" i="17"/>
  <c r="Q43" i="17"/>
  <c r="L43" i="17"/>
  <c r="AM23" i="14"/>
  <c r="AO23" i="14" s="1"/>
  <c r="AK23" i="14"/>
  <c r="R43" i="17"/>
  <c r="AG62" i="14"/>
  <c r="AI62" i="14"/>
  <c r="AM18" i="14"/>
  <c r="AO18" i="14" s="1"/>
  <c r="AK18" i="14"/>
  <c r="AM33" i="14"/>
  <c r="AO33" i="14" s="1"/>
  <c r="AK33" i="14"/>
  <c r="AY33" i="17"/>
  <c r="E43" i="17"/>
  <c r="AA43" i="17"/>
  <c r="AB43" i="17"/>
  <c r="AK43" i="17"/>
  <c r="AI43" i="17"/>
  <c r="AY34" i="17"/>
  <c r="AM56" i="14"/>
  <c r="AO56" i="14" s="1"/>
  <c r="AK56" i="14"/>
  <c r="AI25" i="14"/>
  <c r="AG25" i="14"/>
  <c r="AM37" i="14"/>
  <c r="AO37" i="14" s="1"/>
  <c r="AK37" i="14"/>
  <c r="AI38" i="14"/>
  <c r="AG38" i="14"/>
  <c r="AM45" i="14"/>
  <c r="AO45" i="14" s="1"/>
  <c r="AK45" i="14"/>
  <c r="AM22" i="14"/>
  <c r="AO22" i="14" s="1"/>
  <c r="AK22" i="14"/>
  <c r="AM34" i="14"/>
  <c r="AO34" i="14" s="1"/>
  <c r="AK34" i="14"/>
  <c r="AI50" i="14"/>
  <c r="AG50" i="14"/>
  <c r="AH43" i="17"/>
  <c r="AG43" i="17"/>
  <c r="AD43" i="17"/>
  <c r="W43" i="17"/>
  <c r="AI10" i="14"/>
  <c r="AG10" i="14"/>
  <c r="AM55" i="14"/>
  <c r="AO55" i="14" s="1"/>
  <c r="AK55" i="14"/>
  <c r="AK64" i="14"/>
  <c r="AM64" i="14"/>
  <c r="AO64" i="14" s="1"/>
  <c r="AM31" i="14"/>
  <c r="AO31" i="14" s="1"/>
  <c r="AK31" i="14"/>
  <c r="AI40" i="14"/>
  <c r="AG40" i="14"/>
  <c r="AM28" i="14"/>
  <c r="AO28" i="14" s="1"/>
  <c r="AK28" i="14"/>
  <c r="AI16" i="14"/>
  <c r="AG16" i="14"/>
  <c r="AM63" i="14"/>
  <c r="AO63" i="14" s="1"/>
  <c r="AK63" i="14"/>
  <c r="AM52" i="14"/>
  <c r="AO52" i="14" s="1"/>
  <c r="AK52" i="14"/>
  <c r="AC43" i="17"/>
  <c r="K43" i="17"/>
  <c r="Z43" i="17"/>
  <c r="AJ43" i="17"/>
  <c r="AY31" i="17"/>
  <c r="C43" i="17"/>
  <c r="AM13" i="14"/>
  <c r="AO13" i="14" s="1"/>
  <c r="AK13" i="14"/>
  <c r="AI44" i="14"/>
  <c r="AG44" i="14"/>
  <c r="J43" i="17"/>
  <c r="T43" i="17"/>
  <c r="X43" i="17"/>
  <c r="V43" i="17"/>
  <c r="Y43" i="17"/>
  <c r="P43" i="17"/>
  <c r="AI51" i="14"/>
  <c r="AG51" i="14"/>
  <c r="AM58" i="14"/>
  <c r="AO58" i="14" s="1"/>
  <c r="AK58" i="14"/>
  <c r="AI19" i="14"/>
  <c r="AG19" i="14"/>
  <c r="AM43" i="14"/>
  <c r="AO43" i="14" s="1"/>
  <c r="AK43" i="14"/>
  <c r="AM9" i="14"/>
  <c r="AO9" i="14" s="1"/>
  <c r="AK9" i="14"/>
  <c r="I43" i="17"/>
  <c r="M43" i="17"/>
  <c r="AF43" i="17"/>
  <c r="S43" i="17"/>
  <c r="U43" i="17"/>
  <c r="D43" i="17"/>
  <c r="AY21" i="4"/>
  <c r="J20" i="4" l="1"/>
  <c r="J22" i="4" s="1"/>
  <c r="J27" i="4" s="1"/>
  <c r="H20" i="4"/>
  <c r="H22" i="4" s="1"/>
  <c r="H27" i="4" s="1"/>
  <c r="F20" i="4"/>
  <c r="F22" i="4" s="1"/>
  <c r="F27" i="4" s="1"/>
  <c r="AU20" i="4"/>
  <c r="AQ20" i="4"/>
  <c r="AP20" i="4"/>
  <c r="Y20" i="4"/>
  <c r="Y22" i="4" s="1"/>
  <c r="Y27" i="4" s="1"/>
  <c r="W20" i="4"/>
  <c r="W22" i="4" s="1"/>
  <c r="W27" i="4" s="1"/>
  <c r="AA20" i="4"/>
  <c r="AA22" i="4" s="1"/>
  <c r="AA27" i="4" s="1"/>
  <c r="L20" i="4"/>
  <c r="L22" i="4" s="1"/>
  <c r="L27" i="4" s="1"/>
  <c r="AE20" i="4"/>
  <c r="AE22" i="4" s="1"/>
  <c r="AE27" i="4" s="1"/>
  <c r="G20" i="4"/>
  <c r="G22" i="4" s="1"/>
  <c r="G27" i="4" s="1"/>
  <c r="AN20" i="4"/>
  <c r="AL20" i="4"/>
  <c r="AR20" i="4"/>
  <c r="I20" i="4"/>
  <c r="I22" i="4" s="1"/>
  <c r="I27" i="4" s="1"/>
  <c r="AH20" i="4"/>
  <c r="AH22" i="4" s="1"/>
  <c r="AH27" i="4" s="1"/>
  <c r="S20" i="4"/>
  <c r="S22" i="4" s="1"/>
  <c r="S27" i="4" s="1"/>
  <c r="V20" i="4"/>
  <c r="V22" i="4" s="1"/>
  <c r="V27" i="4" s="1"/>
  <c r="AF20" i="4"/>
  <c r="AF22" i="4" s="1"/>
  <c r="AF27" i="4" s="1"/>
  <c r="X20" i="4"/>
  <c r="X22" i="4" s="1"/>
  <c r="X27" i="4" s="1"/>
  <c r="AC20" i="4"/>
  <c r="AC22" i="4" s="1"/>
  <c r="AC27" i="4" s="1"/>
  <c r="AD20" i="4"/>
  <c r="AD22" i="4" s="1"/>
  <c r="AD27" i="4" s="1"/>
  <c r="AI20" i="4"/>
  <c r="AI22" i="4" s="1"/>
  <c r="AI27" i="4" s="1"/>
  <c r="E20" i="4"/>
  <c r="E22" i="4" s="1"/>
  <c r="E27" i="4" s="1"/>
  <c r="R20" i="4"/>
  <c r="R22" i="4" s="1"/>
  <c r="R27" i="4" s="1"/>
  <c r="Q20" i="4"/>
  <c r="Q22" i="4" s="1"/>
  <c r="Q27" i="4" s="1"/>
  <c r="O20" i="4"/>
  <c r="O22" i="4" s="1"/>
  <c r="O27" i="4" s="1"/>
  <c r="AW20" i="4"/>
  <c r="AV20" i="4"/>
  <c r="AT20" i="4"/>
  <c r="AX20" i="4"/>
  <c r="U20" i="4"/>
  <c r="U22" i="4" s="1"/>
  <c r="U27" i="4" s="1"/>
  <c r="Z20" i="4"/>
  <c r="Z22" i="4" s="1"/>
  <c r="Z27" i="4" s="1"/>
  <c r="AB20" i="4"/>
  <c r="AB22" i="4" s="1"/>
  <c r="AB27" i="4" s="1"/>
  <c r="K20" i="4"/>
  <c r="K22" i="4" s="1"/>
  <c r="K27" i="4" s="1"/>
  <c r="D20" i="4"/>
  <c r="D22" i="4" s="1"/>
  <c r="D27" i="4" s="1"/>
  <c r="M20" i="4"/>
  <c r="M22" i="4" s="1"/>
  <c r="M27" i="4" s="1"/>
  <c r="P20" i="4"/>
  <c r="P22" i="4" s="1"/>
  <c r="P27" i="4" s="1"/>
  <c r="T20" i="4"/>
  <c r="T22" i="4" s="1"/>
  <c r="T27" i="4" s="1"/>
  <c r="AJ20" i="4"/>
  <c r="AJ22" i="4" s="1"/>
  <c r="AJ27" i="4" s="1"/>
  <c r="AG20" i="4"/>
  <c r="AG22" i="4" s="1"/>
  <c r="AG27" i="4" s="1"/>
  <c r="AK20" i="4"/>
  <c r="AK22" i="4" s="1"/>
  <c r="AK27" i="4" s="1"/>
  <c r="N20" i="4"/>
  <c r="N22" i="4" s="1"/>
  <c r="N27" i="4" s="1"/>
  <c r="AO20" i="4"/>
  <c r="AS20" i="4"/>
  <c r="AM30" i="14"/>
  <c r="AO30" i="14" s="1"/>
  <c r="AK30" i="14"/>
  <c r="AM48" i="14"/>
  <c r="AO48" i="14" s="1"/>
  <c r="AK48" i="14"/>
  <c r="AM24" i="14"/>
  <c r="AO24" i="14" s="1"/>
  <c r="AK24" i="14"/>
  <c r="AK66" i="14"/>
  <c r="AM66" i="14"/>
  <c r="AO66" i="14" s="1"/>
  <c r="F53" i="17"/>
  <c r="F183" i="17" s="1"/>
  <c r="W53" i="17"/>
  <c r="W183" i="17" s="1"/>
  <c r="AB53" i="17"/>
  <c r="AB183" i="17" s="1"/>
  <c r="M53" i="17"/>
  <c r="M183" i="17" s="1"/>
  <c r="AE53" i="17"/>
  <c r="AE183" i="17" s="1"/>
  <c r="I53" i="17"/>
  <c r="I183" i="17" s="1"/>
  <c r="P53" i="17"/>
  <c r="P183" i="17" s="1"/>
  <c r="J53" i="17"/>
  <c r="J183" i="17" s="1"/>
  <c r="G53" i="17"/>
  <c r="G183" i="17" s="1"/>
  <c r="AJ53" i="17"/>
  <c r="AJ183" i="17" s="1"/>
  <c r="H53" i="17"/>
  <c r="H183" i="17" s="1"/>
  <c r="S53" i="17"/>
  <c r="S183" i="17" s="1"/>
  <c r="K53" i="17"/>
  <c r="K183" i="17" s="1"/>
  <c r="R53" i="17"/>
  <c r="R183" i="17" s="1"/>
  <c r="Q53" i="17"/>
  <c r="Q183" i="17" s="1"/>
  <c r="AA53" i="17"/>
  <c r="AA183" i="17" s="1"/>
  <c r="V53" i="17"/>
  <c r="V183" i="17" s="1"/>
  <c r="AG53" i="17"/>
  <c r="AG183" i="17" s="1"/>
  <c r="U53" i="17"/>
  <c r="U183" i="17" s="1"/>
  <c r="X53" i="17"/>
  <c r="X183" i="17" s="1"/>
  <c r="AH53" i="17"/>
  <c r="AH183" i="17" s="1"/>
  <c r="L53" i="17"/>
  <c r="L183" i="17" s="1"/>
  <c r="V106" i="18"/>
  <c r="Y7" i="14"/>
  <c r="Y107" i="14" s="1"/>
  <c r="AI53" i="17"/>
  <c r="AI183" i="17" s="1"/>
  <c r="AM62" i="14"/>
  <c r="AO62" i="14" s="1"/>
  <c r="AK62" i="14"/>
  <c r="C20" i="4"/>
  <c r="C53" i="17"/>
  <c r="C183" i="17" s="1"/>
  <c r="AM16" i="14"/>
  <c r="AO16" i="14" s="1"/>
  <c r="AK16" i="14"/>
  <c r="AM10" i="14"/>
  <c r="AO10" i="14" s="1"/>
  <c r="AK10" i="14"/>
  <c r="AM38" i="14"/>
  <c r="AO38" i="14" s="1"/>
  <c r="AK38" i="14"/>
  <c r="AE7" i="14"/>
  <c r="W107" i="14"/>
  <c r="AM51" i="14"/>
  <c r="AO51" i="14" s="1"/>
  <c r="AK51" i="14"/>
  <c r="AM19" i="14"/>
  <c r="AO19" i="14" s="1"/>
  <c r="AK19" i="14"/>
  <c r="AM44" i="14"/>
  <c r="AO44" i="14" s="1"/>
  <c r="AK44" i="14"/>
  <c r="AC53" i="17"/>
  <c r="AC183" i="17" s="1"/>
  <c r="AD53" i="17"/>
  <c r="AD183" i="17" s="1"/>
  <c r="N53" i="17"/>
  <c r="N183" i="17" s="1"/>
  <c r="O53" i="17"/>
  <c r="O183" i="17" s="1"/>
  <c r="D53" i="17"/>
  <c r="D183" i="17" s="1"/>
  <c r="AF53" i="17"/>
  <c r="AF183" i="17" s="1"/>
  <c r="Y53" i="17"/>
  <c r="Y183" i="17" s="1"/>
  <c r="T53" i="17"/>
  <c r="T183" i="17" s="1"/>
  <c r="Z53" i="17"/>
  <c r="Z183" i="17" s="1"/>
  <c r="AM40" i="14"/>
  <c r="AO40" i="14" s="1"/>
  <c r="AK40" i="14"/>
  <c r="AM50" i="14"/>
  <c r="AO50" i="14" s="1"/>
  <c r="AK50" i="14"/>
  <c r="AM25" i="14"/>
  <c r="AO25" i="14" s="1"/>
  <c r="AK25" i="14"/>
  <c r="AK53" i="17"/>
  <c r="AK183" i="17" s="1"/>
  <c r="E53" i="17"/>
  <c r="E183" i="17" s="1"/>
  <c r="AI7" i="14" l="1"/>
  <c r="AG7" i="14"/>
  <c r="AG107" i="14" s="1"/>
  <c r="AE107" i="14"/>
  <c r="C22" i="4"/>
  <c r="C27" i="4" l="1"/>
  <c r="AM7" i="14"/>
  <c r="AI107" i="14"/>
  <c r="AK7" i="14"/>
  <c r="AK107" i="14" s="1"/>
  <c r="AM107" i="14" l="1"/>
  <c r="AO7" i="14"/>
  <c r="AO107" i="14" s="1"/>
  <c r="AP20" i="17" a="1"/>
  <c r="AX20" i="17" a="1"/>
  <c r="AU27" i="17" a="1"/>
  <c r="AW20" i="17" a="1"/>
  <c r="AM27" i="17" a="1"/>
  <c r="AS20" i="17" a="1"/>
  <c r="AO20" i="17" a="1"/>
  <c r="AL27" i="17" a="1"/>
  <c r="AO27" i="17" a="1"/>
  <c r="AX27" i="17" a="1"/>
  <c r="AT20" i="17" a="1"/>
  <c r="AR27" i="17" a="1"/>
  <c r="AU20" i="17" a="1"/>
  <c r="AW27" i="17" a="1"/>
  <c r="AP27" i="17" a="1"/>
  <c r="AV27" i="17" a="1"/>
  <c r="AN27" i="17" a="1"/>
  <c r="AS27" i="17" a="1"/>
  <c r="AT27" i="17" a="1"/>
  <c r="AQ27" i="17" a="1"/>
  <c r="AM20" i="17" a="1"/>
  <c r="AN20" i="17" a="1"/>
  <c r="AL20" i="17" a="1"/>
  <c r="AR20" i="17" a="1"/>
  <c r="AV20" i="17" a="1"/>
  <c r="AQ20" i="17" a="1"/>
  <c r="AW27" i="17" l="1"/>
  <c r="AW29" i="17" s="1"/>
  <c r="AS20" i="17"/>
  <c r="AM20" i="17"/>
  <c r="AQ20" i="17"/>
  <c r="AM27" i="17"/>
  <c r="AM29" i="17" s="1"/>
  <c r="AT20" i="17"/>
  <c r="AU27" i="17"/>
  <c r="AU29" i="17" s="1"/>
  <c r="AT27" i="17"/>
  <c r="AT29" i="17" s="1"/>
  <c r="AX27" i="17"/>
  <c r="AX29" i="17" s="1"/>
  <c r="AN27" i="17"/>
  <c r="AN29" i="17" s="1"/>
  <c r="AN20" i="17"/>
  <c r="AO20" i="17"/>
  <c r="AQ27" i="17"/>
  <c r="AQ29" i="17" s="1"/>
  <c r="AO27" i="17"/>
  <c r="AO29" i="17" s="1"/>
  <c r="AL27" i="17"/>
  <c r="AP20" i="17"/>
  <c r="AV27" i="17"/>
  <c r="AV29" i="17" s="1"/>
  <c r="AL20" i="17"/>
  <c r="AX20" i="17"/>
  <c r="AU20" i="17"/>
  <c r="AS27" i="17"/>
  <c r="AS29" i="17" s="1"/>
  <c r="AR20" i="17"/>
  <c r="AR27" i="17"/>
  <c r="AR29" i="17" s="1"/>
  <c r="AP27" i="17"/>
  <c r="AP29" i="17" s="1"/>
  <c r="AV20" i="17"/>
  <c r="AW20" i="17"/>
  <c r="AQ19" i="4" l="1"/>
  <c r="AP19" i="4"/>
  <c r="AT19" i="4"/>
  <c r="AS19" i="4"/>
  <c r="AR19" i="4"/>
  <c r="AU19" i="4"/>
  <c r="AV19" i="4"/>
  <c r="AO19" i="4"/>
  <c r="AN19" i="4"/>
  <c r="AX19" i="4"/>
  <c r="AM19" i="4"/>
  <c r="AW19" i="4"/>
  <c r="AU25" i="17"/>
  <c r="AP25" i="17"/>
  <c r="AO25" i="17"/>
  <c r="AQ25" i="17"/>
  <c r="AX25" i="17"/>
  <c r="AL29" i="17"/>
  <c r="AY27" i="17"/>
  <c r="AY29" i="17" s="1"/>
  <c r="AN25" i="17"/>
  <c r="AM38" i="17"/>
  <c r="AM25" i="17"/>
  <c r="AW25" i="17"/>
  <c r="AR25" i="17"/>
  <c r="AL25" i="17"/>
  <c r="AY20" i="17"/>
  <c r="AT25" i="17"/>
  <c r="AS25" i="17"/>
  <c r="AV25" i="17"/>
  <c r="AS18" i="4" l="1"/>
  <c r="AS22" i="4" s="1"/>
  <c r="AS27" i="4" s="1"/>
  <c r="AR18" i="4"/>
  <c r="AR22" i="4" s="1"/>
  <c r="AR27" i="4" s="1"/>
  <c r="AN18" i="4"/>
  <c r="AN22" i="4" s="1"/>
  <c r="AN27" i="4" s="1"/>
  <c r="AQ18" i="4"/>
  <c r="AQ22" i="4" s="1"/>
  <c r="AQ27" i="4" s="1"/>
  <c r="AT18" i="4"/>
  <c r="AT22" i="4" s="1"/>
  <c r="AT27" i="4" s="1"/>
  <c r="AW18" i="4"/>
  <c r="AW22" i="4" s="1"/>
  <c r="AW27" i="4" s="1"/>
  <c r="AO18" i="4"/>
  <c r="AO22" i="4" s="1"/>
  <c r="AO27" i="4" s="1"/>
  <c r="AM18" i="4"/>
  <c r="AL19" i="4"/>
  <c r="AY19" i="4" s="1"/>
  <c r="AP18" i="4"/>
  <c r="AP22" i="4" s="1"/>
  <c r="AP27" i="4" s="1"/>
  <c r="AV18" i="4"/>
  <c r="AV22" i="4" s="1"/>
  <c r="AV27" i="4" s="1"/>
  <c r="AL18" i="4"/>
  <c r="AX18" i="4"/>
  <c r="AX22" i="4" s="1"/>
  <c r="AX27" i="4" s="1"/>
  <c r="AU18" i="4"/>
  <c r="AU22" i="4" s="1"/>
  <c r="AU27" i="4" s="1"/>
  <c r="AO53" i="17"/>
  <c r="AO183" i="17" s="1"/>
  <c r="AT53" i="17"/>
  <c r="AT183" i="17" s="1"/>
  <c r="AR53" i="17"/>
  <c r="AR183" i="17" s="1"/>
  <c r="AV53" i="17"/>
  <c r="AV183" i="17" s="1"/>
  <c r="AN53" i="17"/>
  <c r="AN183" i="17" s="1"/>
  <c r="AX53" i="17"/>
  <c r="AX183" i="17" s="1"/>
  <c r="AU53" i="17"/>
  <c r="AU183" i="17" s="1"/>
  <c r="AS53" i="17"/>
  <c r="AS183" i="17" s="1"/>
  <c r="AL53" i="17"/>
  <c r="AL183" i="17" s="1"/>
  <c r="AQ53" i="17"/>
  <c r="AQ183" i="17" s="1"/>
  <c r="AP53" i="17"/>
  <c r="AP183" i="17" s="1"/>
  <c r="AY25" i="17"/>
  <c r="AW53" i="17"/>
  <c r="AW183" i="17" s="1"/>
  <c r="AY38" i="17"/>
  <c r="AY43" i="17" s="1"/>
  <c r="AM43" i="17"/>
  <c r="AL22" i="4" l="1"/>
  <c r="AL27" i="4" s="1"/>
  <c r="AY18" i="4"/>
  <c r="AY53" i="17"/>
  <c r="AY183" i="17" s="1"/>
  <c r="AZ120" i="17" s="1"/>
  <c r="AM20" i="4"/>
  <c r="AM53" i="17"/>
  <c r="AM183" i="17" s="1"/>
  <c r="AZ77" i="17" l="1"/>
  <c r="AZ93" i="17"/>
  <c r="AZ182" i="17"/>
  <c r="AZ62" i="17"/>
  <c r="AZ55" i="17"/>
  <c r="AZ139" i="17"/>
  <c r="AZ112" i="17"/>
  <c r="AZ106" i="17"/>
  <c r="AZ113" i="17"/>
  <c r="AZ137" i="17"/>
  <c r="AZ109" i="17"/>
  <c r="AZ146" i="17"/>
  <c r="AZ63" i="17"/>
  <c r="AZ60" i="17"/>
  <c r="AZ72" i="17"/>
  <c r="AZ65" i="17"/>
  <c r="AZ102" i="17"/>
  <c r="AZ151" i="17"/>
  <c r="AZ129" i="17"/>
  <c r="AZ81" i="17"/>
  <c r="AZ128" i="17"/>
  <c r="AZ162" i="17"/>
  <c r="AZ97" i="17"/>
  <c r="AZ85" i="17"/>
  <c r="AZ51" i="17"/>
  <c r="AZ160" i="17"/>
  <c r="AZ99" i="17"/>
  <c r="AZ180" i="17"/>
  <c r="AZ119" i="17"/>
  <c r="AZ103" i="17"/>
  <c r="AZ37" i="17"/>
  <c r="AZ115" i="17"/>
  <c r="AZ148" i="17"/>
  <c r="AZ91" i="17"/>
  <c r="AZ131" i="17"/>
  <c r="AZ67" i="17"/>
  <c r="AZ155" i="17"/>
  <c r="AZ122" i="17"/>
  <c r="AZ144" i="17"/>
  <c r="AZ76" i="17"/>
  <c r="AZ136" i="17"/>
  <c r="AZ48" i="17"/>
  <c r="AZ33" i="17"/>
  <c r="AZ20" i="17"/>
  <c r="AZ143" i="17"/>
  <c r="AZ80" i="17"/>
  <c r="AZ170" i="17"/>
  <c r="AZ47" i="17"/>
  <c r="AZ163" i="17"/>
  <c r="AZ179" i="17"/>
  <c r="AZ135" i="17"/>
  <c r="AZ101" i="17"/>
  <c r="AZ124" i="17"/>
  <c r="AZ34" i="17"/>
  <c r="AZ28" i="17"/>
  <c r="AZ96" i="17"/>
  <c r="AZ116" i="17"/>
  <c r="AZ118" i="17"/>
  <c r="AZ126" i="17"/>
  <c r="AZ132" i="17"/>
  <c r="AZ43" i="17"/>
  <c r="AZ88" i="17"/>
  <c r="AZ117" i="17"/>
  <c r="AZ174" i="17"/>
  <c r="AZ71" i="17"/>
  <c r="AZ49" i="17"/>
  <c r="AZ25" i="17"/>
  <c r="AZ68" i="17"/>
  <c r="AZ156" i="17"/>
  <c r="AZ40" i="17"/>
  <c r="AZ75" i="17"/>
  <c r="AZ177" i="17"/>
  <c r="AZ161" i="17"/>
  <c r="AZ110" i="17"/>
  <c r="AZ152" i="17"/>
  <c r="AZ134" i="17"/>
  <c r="AZ168" i="17"/>
  <c r="AY185" i="17"/>
  <c r="AZ172" i="17"/>
  <c r="AZ46" i="17"/>
  <c r="AZ127" i="17"/>
  <c r="AZ105" i="17"/>
  <c r="AZ147" i="17"/>
  <c r="AZ123" i="17"/>
  <c r="AZ58" i="17"/>
  <c r="AZ57" i="17"/>
  <c r="AZ50" i="17"/>
  <c r="AZ125" i="17"/>
  <c r="AZ167" i="17"/>
  <c r="AZ29" i="17"/>
  <c r="AZ52" i="17"/>
  <c r="AZ100" i="17"/>
  <c r="AZ140" i="17"/>
  <c r="AZ86" i="17"/>
  <c r="AZ173" i="17"/>
  <c r="AZ104" i="17"/>
  <c r="AZ87" i="17"/>
  <c r="AZ142" i="17"/>
  <c r="AZ27" i="17"/>
  <c r="AZ66" i="17"/>
  <c r="AZ42" i="17"/>
  <c r="AZ35" i="17"/>
  <c r="AZ94" i="17"/>
  <c r="AZ21" i="17"/>
  <c r="AZ176" i="17"/>
  <c r="AZ84" i="17"/>
  <c r="AZ166" i="17"/>
  <c r="AZ95" i="17"/>
  <c r="AZ32" i="17"/>
  <c r="AZ90" i="17"/>
  <c r="AZ92" i="17"/>
  <c r="AZ133" i="17"/>
  <c r="AZ39" i="17"/>
  <c r="AZ149" i="17"/>
  <c r="AZ145" i="17"/>
  <c r="AZ114" i="17"/>
  <c r="AZ82" i="17"/>
  <c r="AZ108" i="17"/>
  <c r="AZ78" i="17"/>
  <c r="AZ73" i="17"/>
  <c r="AZ61" i="17"/>
  <c r="AZ121" i="17"/>
  <c r="AZ89" i="17"/>
  <c r="AZ31" i="17"/>
  <c r="AZ98" i="17"/>
  <c r="AZ53" i="17"/>
  <c r="AZ70" i="17"/>
  <c r="AZ38" i="17"/>
  <c r="AZ23" i="17"/>
  <c r="AZ111" i="17"/>
  <c r="AZ183" i="17"/>
  <c r="AZ178" i="17"/>
  <c r="AZ138" i="17"/>
  <c r="AZ64" i="17"/>
  <c r="AZ175" i="17"/>
  <c r="AZ69" i="17"/>
  <c r="AZ41" i="17"/>
  <c r="AZ159" i="17"/>
  <c r="AZ171" i="17"/>
  <c r="AZ74" i="17"/>
  <c r="AZ169" i="17"/>
  <c r="AZ107" i="17"/>
  <c r="AZ157" i="17"/>
  <c r="AZ181" i="17"/>
  <c r="AZ79" i="17"/>
  <c r="AZ164" i="17"/>
  <c r="AZ36" i="17"/>
  <c r="AZ56" i="17"/>
  <c r="AZ45" i="17"/>
  <c r="AZ158" i="17"/>
  <c r="AZ22" i="17"/>
  <c r="AZ150" i="17"/>
  <c r="AZ130" i="17"/>
  <c r="AZ141" i="17"/>
  <c r="AZ83" i="17"/>
  <c r="AZ154" i="17"/>
  <c r="AZ24" i="17"/>
  <c r="AZ153" i="17"/>
  <c r="AZ59" i="17"/>
  <c r="AY20" i="4"/>
  <c r="AM22" i="4"/>
  <c r="AY22" i="4" s="1"/>
  <c r="AY27" i="4" s="1"/>
  <c r="AM27" i="4" l="1"/>
  <c r="AZ19" i="4"/>
  <c r="AZ22" i="4"/>
  <c r="AZ23" i="4"/>
  <c r="AY29" i="4"/>
  <c r="AZ18" i="4"/>
  <c r="AZ25" i="4"/>
  <c r="AZ24" i="4"/>
  <c r="AZ20" i="4"/>
  <c r="AZ27" i="4"/>
  <c r="AZ21" i="4"/>
  <c r="AZ26" i="4"/>
</calcChain>
</file>

<file path=xl/sharedStrings.xml><?xml version="1.0" encoding="utf-8"?>
<sst xmlns="http://schemas.openxmlformats.org/spreadsheetml/2006/main" count="1587" uniqueCount="739">
  <si>
    <t>Quantidade</t>
  </si>
  <si>
    <t>Cargo</t>
  </si>
  <si>
    <t>Total</t>
  </si>
  <si>
    <t>Salários</t>
  </si>
  <si>
    <t>1.1</t>
  </si>
  <si>
    <t>2.1.1</t>
  </si>
  <si>
    <t>2.1.2</t>
  </si>
  <si>
    <t>2.1.3</t>
  </si>
  <si>
    <t>2.1.4</t>
  </si>
  <si>
    <t>Estagiários</t>
  </si>
  <si>
    <t>2.2.1</t>
  </si>
  <si>
    <t>2.2.2</t>
  </si>
  <si>
    <t>2.2.3</t>
  </si>
  <si>
    <t>2.2.4</t>
  </si>
  <si>
    <t>2.2.5</t>
  </si>
  <si>
    <t>2.3.1</t>
  </si>
  <si>
    <t>2.3.5</t>
  </si>
  <si>
    <t>2.3.6</t>
  </si>
  <si>
    <t>2.3.7</t>
  </si>
  <si>
    <t>Carga-Horária 
(Semanal)</t>
  </si>
  <si>
    <t>PIS</t>
  </si>
  <si>
    <t>Férias</t>
  </si>
  <si>
    <t>Salário Médio</t>
  </si>
  <si>
    <t>Menor Salário</t>
  </si>
  <si>
    <t>Maior Salário</t>
  </si>
  <si>
    <t>Descrição</t>
  </si>
  <si>
    <t>Valor Unitário</t>
  </si>
  <si>
    <t>2.1</t>
  </si>
  <si>
    <t>2.2</t>
  </si>
  <si>
    <t>2.3</t>
  </si>
  <si>
    <t>Encargos</t>
  </si>
  <si>
    <t>Benefícios</t>
  </si>
  <si>
    <t>Subcategoria</t>
  </si>
  <si>
    <t>Período Proposto</t>
  </si>
  <si>
    <t>Belo Horizonte,          de                     de</t>
  </si>
  <si>
    <t>Subtotal:</t>
  </si>
  <si>
    <t>Material de Escritorio</t>
  </si>
  <si>
    <t>Assessoria Jurídica</t>
  </si>
  <si>
    <t>Assessoria Contábil</t>
  </si>
  <si>
    <t>2.3.2</t>
  </si>
  <si>
    <t>2.3.3</t>
  </si>
  <si>
    <t>2.3.4</t>
  </si>
  <si>
    <t>Mês 1</t>
  </si>
  <si>
    <t>Mês 2</t>
  </si>
  <si>
    <t>Mês 3</t>
  </si>
  <si>
    <t>Mês 4</t>
  </si>
  <si>
    <t>Mês 5</t>
  </si>
  <si>
    <t>Mês 6</t>
  </si>
  <si>
    <t>Mês 7</t>
  </si>
  <si>
    <t>Mês 8</t>
  </si>
  <si>
    <t>Mês 9</t>
  </si>
  <si>
    <t>Mês 10</t>
  </si>
  <si>
    <t>Mês 11</t>
  </si>
  <si>
    <t>Mês 12</t>
  </si>
  <si>
    <t>Receitas</t>
  </si>
  <si>
    <t>1.1.1</t>
  </si>
  <si>
    <t>1.1.2</t>
  </si>
  <si>
    <t>1.1.3</t>
  </si>
  <si>
    <t>Salários e Remunerações</t>
  </si>
  <si>
    <t>Outros Gastos com Pessoal</t>
  </si>
  <si>
    <t>FGTS</t>
  </si>
  <si>
    <t>FGTS Multa Rescisória</t>
  </si>
  <si>
    <t>Vale Alimentação</t>
  </si>
  <si>
    <t xml:space="preserve">Plano de Saúde </t>
  </si>
  <si>
    <t>Seguro de Vida</t>
  </si>
  <si>
    <t>Plano Odontológico</t>
  </si>
  <si>
    <t>Cesta Básica</t>
  </si>
  <si>
    <t>Outros Benefícios</t>
  </si>
  <si>
    <t>Locação de Equipamentos e Máquinas</t>
  </si>
  <si>
    <t>Serviços de Motoboy</t>
  </si>
  <si>
    <t>Locação de Veículos</t>
  </si>
  <si>
    <t>Serviços de Mão-de-obra Terceirizada</t>
  </si>
  <si>
    <t>Serviços Gráficos</t>
  </si>
  <si>
    <t>Aluguel</t>
  </si>
  <si>
    <t>Energia Elétrica</t>
  </si>
  <si>
    <t>Água e Esgoto</t>
  </si>
  <si>
    <t>IPTU</t>
  </si>
  <si>
    <t>Cartório</t>
  </si>
  <si>
    <t>Correios e Telégrafos</t>
  </si>
  <si>
    <t>Lanches e Refeiçoes</t>
  </si>
  <si>
    <t>Combustível</t>
  </si>
  <si>
    <t>Estacionamento</t>
  </si>
  <si>
    <t>Taxi</t>
  </si>
  <si>
    <t>Seguros de Imóveis</t>
  </si>
  <si>
    <t>Assinatura de Certificado Digital</t>
  </si>
  <si>
    <t>Taxas Municipais, Estaduais e Federais</t>
  </si>
  <si>
    <t>Uniformes</t>
  </si>
  <si>
    <t>Fretes e Carretos</t>
  </si>
  <si>
    <t>Material Pedagógico/Didático</t>
  </si>
  <si>
    <t>Despesas Bancárias</t>
  </si>
  <si>
    <t>Juros e Multas</t>
  </si>
  <si>
    <t>Taxa de Expediente</t>
  </si>
  <si>
    <t>I.O.F</t>
  </si>
  <si>
    <t>I.R.R.F s/ Aplicações</t>
  </si>
  <si>
    <t>Veículos</t>
  </si>
  <si>
    <t>Justificativa</t>
  </si>
  <si>
    <t>2.1.1.1</t>
  </si>
  <si>
    <t>2.1.1.2</t>
  </si>
  <si>
    <t>2.1.2.1</t>
  </si>
  <si>
    <t>2.1.3.1</t>
  </si>
  <si>
    <t>Subtotal Salários :</t>
  </si>
  <si>
    <t>Subtotal Estagiários:</t>
  </si>
  <si>
    <t>Subtotal Encargos Trabalhistas:</t>
  </si>
  <si>
    <t>Subtotal Benefícios:</t>
  </si>
  <si>
    <t>2.1.1.3</t>
  </si>
  <si>
    <t>2.1.1.4</t>
  </si>
  <si>
    <t>2.1.4.1</t>
  </si>
  <si>
    <t>2.1.4.2</t>
  </si>
  <si>
    <t>2.1.4.3</t>
  </si>
  <si>
    <t>2.1.4.4</t>
  </si>
  <si>
    <t>2.1.4.5</t>
  </si>
  <si>
    <t>2.2.6</t>
  </si>
  <si>
    <t>2.2.7</t>
  </si>
  <si>
    <t>2.2.8</t>
  </si>
  <si>
    <t>2.2.9</t>
  </si>
  <si>
    <t>2.2.10</t>
  </si>
  <si>
    <t>2.2.11</t>
  </si>
  <si>
    <t>2.2.12</t>
  </si>
  <si>
    <t>2.2.13</t>
  </si>
  <si>
    <t>2.2.14</t>
  </si>
  <si>
    <t>2.2.15</t>
  </si>
  <si>
    <t>2.2.16</t>
  </si>
  <si>
    <t>2.2.17</t>
  </si>
  <si>
    <t>2.2.18</t>
  </si>
  <si>
    <t>2.2.19</t>
  </si>
  <si>
    <t>2.2.20</t>
  </si>
  <si>
    <t>2.2.21</t>
  </si>
  <si>
    <t>2.2.22</t>
  </si>
  <si>
    <t>2.2.23</t>
  </si>
  <si>
    <t>2.2.24</t>
  </si>
  <si>
    <t>2.3.8</t>
  </si>
  <si>
    <t>2.3.9</t>
  </si>
  <si>
    <t>2.3.10</t>
  </si>
  <si>
    <t>2.3.11</t>
  </si>
  <si>
    <t>2.3.12</t>
  </si>
  <si>
    <t>2.3.13</t>
  </si>
  <si>
    <t>%</t>
  </si>
  <si>
    <t>R$</t>
  </si>
  <si>
    <t>Material de Limpeza</t>
  </si>
  <si>
    <t>Material de Copa e Cozinha</t>
  </si>
  <si>
    <t>Subtotal (Pessoal):</t>
  </si>
  <si>
    <t>Aquisição de Bens Permanentes</t>
  </si>
  <si>
    <t>2.2.26</t>
  </si>
  <si>
    <t>Condomínio</t>
  </si>
  <si>
    <t>2.2.25</t>
  </si>
  <si>
    <t>Qnt. Trabalhadores</t>
  </si>
  <si>
    <t>Vale Transporte</t>
  </si>
  <si>
    <t>PESQUISA DE MERCADO¹</t>
  </si>
  <si>
    <t>Nº</t>
  </si>
  <si>
    <t>Entrada de Recursos</t>
  </si>
  <si>
    <t>Saída de Recursos</t>
  </si>
  <si>
    <t>_____________________</t>
  </si>
  <si>
    <t>Justificativa para Aquisição</t>
  </si>
  <si>
    <t>Mês 13</t>
  </si>
  <si>
    <t>Mês 14</t>
  </si>
  <si>
    <t>Mês 15</t>
  </si>
  <si>
    <t>Mês 16</t>
  </si>
  <si>
    <t>Mês 17</t>
  </si>
  <si>
    <t>Mês 18</t>
  </si>
  <si>
    <t>Mês 19</t>
  </si>
  <si>
    <t>Mês 20</t>
  </si>
  <si>
    <t>Mês 21</t>
  </si>
  <si>
    <t>Mês 22</t>
  </si>
  <si>
    <t>Mês 23</t>
  </si>
  <si>
    <t>Mês 24</t>
  </si>
  <si>
    <t>Total:</t>
  </si>
  <si>
    <t>Outras Receitas</t>
  </si>
  <si>
    <t>1) Descrição da Pesquisa de Mercado</t>
  </si>
  <si>
    <t>2.1.4.6</t>
  </si>
  <si>
    <t>2.1.4.7</t>
  </si>
  <si>
    <t>Adicional Noturno</t>
  </si>
  <si>
    <t>Embasamento Legal</t>
  </si>
  <si>
    <t>Denominação do Encargo</t>
  </si>
  <si>
    <t>Benefício</t>
  </si>
  <si>
    <t>Telefone Fixo</t>
  </si>
  <si>
    <t>Telefone Móvel</t>
  </si>
  <si>
    <t>2.1.3.2</t>
  </si>
  <si>
    <t>Hora Extra</t>
  </si>
  <si>
    <t>2.1.1.5</t>
  </si>
  <si>
    <t>DSR sobre Hora Extra/Adic. Noturno</t>
  </si>
  <si>
    <t>Medicina e Segurança do Trabalho</t>
  </si>
  <si>
    <t>2.2.27</t>
  </si>
  <si>
    <t>2.2.28</t>
  </si>
  <si>
    <t>2.2.29</t>
  </si>
  <si>
    <t>2.2.30</t>
  </si>
  <si>
    <t>Despesas Sindicais</t>
  </si>
  <si>
    <t>Serviços de Internet (Web Design, Hospedagem de Site, outros)</t>
  </si>
  <si>
    <t>Consultoria</t>
  </si>
  <si>
    <t>Serviços de Segurança</t>
  </si>
  <si>
    <t>Internet</t>
  </si>
  <si>
    <t>Serviços de Instalação e Manutenção Elétrica e Hidráulica</t>
  </si>
  <si>
    <t>Manutenção e Reparos em Ar Condicionado</t>
  </si>
  <si>
    <t>Locação de Espaço</t>
  </si>
  <si>
    <t>Despesas de Viagem - Passagem Terrestre</t>
  </si>
  <si>
    <t>Locação de Veículos com Motorista</t>
  </si>
  <si>
    <t>Manutenção e Reparos em Redes e Computadores</t>
  </si>
  <si>
    <t>Publicidade, Comunicação e Marketing</t>
  </si>
  <si>
    <t>Assinatura de Periódicos e Aquisição de Livros</t>
  </si>
  <si>
    <t>IPVA/Seguro Obrigatório/Licenciamento</t>
  </si>
  <si>
    <t>Serviços de Registro/Produção Audiovisual</t>
  </si>
  <si>
    <t>Serviços de Entrega/Recarga de Vale Transportes</t>
  </si>
  <si>
    <t>Máquinas, Aparelhos, Utensílios e Equipamentos de Uso Industrial</t>
  </si>
  <si>
    <t>Equipamentos de Comunicação e Telefonia</t>
  </si>
  <si>
    <t>Equipamentos de Informática</t>
  </si>
  <si>
    <t>Equipamentos de Som, Vídeo, Fotográfico e Cinematográfico</t>
  </si>
  <si>
    <t>Máquinas, Aparelhos, Utensílios e Equip. de Uso Administrativo</t>
  </si>
  <si>
    <t>Material Esportivo e Recreativo</t>
  </si>
  <si>
    <t>Mobiliário</t>
  </si>
  <si>
    <t>Coleção e Materiais Bibliográficos</t>
  </si>
  <si>
    <t>Instrumentos Musicais e Artísticos</t>
  </si>
  <si>
    <t>Equipamentos de Segurança Eletrônica</t>
  </si>
  <si>
    <t>Material Didático</t>
  </si>
  <si>
    <t>Outros Materiais Permanentes</t>
  </si>
  <si>
    <t>Eventos</t>
  </si>
  <si>
    <t>Cursos</t>
  </si>
  <si>
    <t>Aquisição e Suporte em Softwares</t>
  </si>
  <si>
    <t>Seguro de Veículos</t>
  </si>
  <si>
    <t>Manutenção em Veículos</t>
  </si>
  <si>
    <t>Gastos com Pessoal</t>
  </si>
  <si>
    <t>% do Total</t>
  </si>
  <si>
    <t>13º Salário</t>
  </si>
  <si>
    <t>2.2.31</t>
  </si>
  <si>
    <t>2.2.32</t>
  </si>
  <si>
    <t>2.2.33</t>
  </si>
  <si>
    <t>2.2.34</t>
  </si>
  <si>
    <t>2.2.35</t>
  </si>
  <si>
    <t>2.2.36</t>
  </si>
  <si>
    <t>2.2.37</t>
  </si>
  <si>
    <t>2.2.38</t>
  </si>
  <si>
    <t>2.2.39</t>
  </si>
  <si>
    <t>2.2.40</t>
  </si>
  <si>
    <t>2.2.41</t>
  </si>
  <si>
    <t>2.2.42</t>
  </si>
  <si>
    <t>2.2.43</t>
  </si>
  <si>
    <t>2.2.44</t>
  </si>
  <si>
    <t>2.2.45</t>
  </si>
  <si>
    <t>2.2.46</t>
  </si>
  <si>
    <t>2.2.47</t>
  </si>
  <si>
    <t>2.2.48</t>
  </si>
  <si>
    <t>2.2.49</t>
  </si>
  <si>
    <t>2.2.50</t>
  </si>
  <si>
    <t>2.2.51</t>
  </si>
  <si>
    <t>2.2.52</t>
  </si>
  <si>
    <t>2.2.53</t>
  </si>
  <si>
    <t>2.2.54</t>
  </si>
  <si>
    <t>2.2.55</t>
  </si>
  <si>
    <t>2.2.56</t>
  </si>
  <si>
    <t>2.2.57</t>
  </si>
  <si>
    <t>2.2.58</t>
  </si>
  <si>
    <t>2.2.59</t>
  </si>
  <si>
    <t>2.2.60</t>
  </si>
  <si>
    <t>Item</t>
  </si>
  <si>
    <t>Mês</t>
  </si>
  <si>
    <t xml:space="preserve">Rem. Bruta </t>
  </si>
  <si>
    <t>Qnt. Trab.</t>
  </si>
  <si>
    <t>Rem. Bruta
x
Qnt. Trab.</t>
  </si>
  <si>
    <t>Subtotal Pessoal:</t>
  </si>
  <si>
    <t>Total
(Rem. Bruta
+ Encargos
+ Benefícios)</t>
  </si>
  <si>
    <t>Saldo Remanescente</t>
  </si>
  <si>
    <t>(E) Total de Entradas:</t>
  </si>
  <si>
    <t>(S) Total de Saídas:</t>
  </si>
  <si>
    <t>(E) Total de Entradas</t>
  </si>
  <si>
    <t>(S) Total de Saídas</t>
  </si>
  <si>
    <t>2.1.3.3</t>
  </si>
  <si>
    <t>2.1.3.4</t>
  </si>
  <si>
    <t>2.1.3.5</t>
  </si>
  <si>
    <t>2.1.3.6</t>
  </si>
  <si>
    <t>2.1.3.7</t>
  </si>
  <si>
    <t>2.1.3.8</t>
  </si>
  <si>
    <t>2.1.3.9</t>
  </si>
  <si>
    <t>2.1.3.10</t>
  </si>
  <si>
    <t>2.1.3.11</t>
  </si>
  <si>
    <t>2.1.3.12</t>
  </si>
  <si>
    <t>Saída de 
Recursos</t>
  </si>
  <si>
    <t>SR</t>
  </si>
  <si>
    <t>2.1.2.2</t>
  </si>
  <si>
    <t>Auxílio Transporte</t>
  </si>
  <si>
    <t>Bolsa Estágio</t>
  </si>
  <si>
    <t>Serviços de Montagem e Desmontagem de Mobiliário</t>
  </si>
  <si>
    <t>Material de Informática</t>
  </si>
  <si>
    <t>INSS Patronal</t>
  </si>
  <si>
    <t>Buffet</t>
  </si>
  <si>
    <t>2.2.61</t>
  </si>
  <si>
    <t>2.2.62</t>
  </si>
  <si>
    <t>1/3 de Férias</t>
  </si>
  <si>
    <t>Gastos Gerais</t>
  </si>
  <si>
    <t>Custas com Justiça do Trabalho</t>
  </si>
  <si>
    <t>Outros Encargos Trabalhistas</t>
  </si>
  <si>
    <t>S. Rem. (SR) + Ent. (E)</t>
  </si>
  <si>
    <t>Saldo Rem. (SR) + Entradas (E)</t>
  </si>
  <si>
    <t>Tabela 1 - Previsão Sintética de Receitas e Gastos Mensais em Regime de Competência</t>
  </si>
  <si>
    <t>Rendimentos de Aplicações Fin.</t>
  </si>
  <si>
    <t>Outros Gastos Gerais</t>
  </si>
  <si>
    <t>Despesas de Viagem</t>
  </si>
  <si>
    <t>Remuneração Bruta do Cargo</t>
  </si>
  <si>
    <t>Nº Lançto</t>
  </si>
  <si>
    <t>Valor</t>
  </si>
  <si>
    <t>Mês Final</t>
  </si>
  <si>
    <t>Observações</t>
  </si>
  <si>
    <t>Rescisão de Trabalho</t>
  </si>
  <si>
    <t>Tabela 7 - Previsão Detalhada do Fluxo de Gastos Gerais em Regime de Competência</t>
  </si>
  <si>
    <t>Detalhamento dos Outros Encargos</t>
  </si>
  <si>
    <t>Detalhamento dos Outros Benefícios</t>
  </si>
  <si>
    <t>Mês Inicial</t>
  </si>
  <si>
    <t>Tabela 3 - Previsão Analítica de Receitas e Gastos Mensais em Regime de Competência</t>
  </si>
  <si>
    <t>Tabela 4 - Previsão Mensal dos Encargos e Benefícios de Pessoal</t>
  </si>
  <si>
    <t>Tabela 5 - Previsão de Gastos com Pessoal</t>
  </si>
  <si>
    <t>Tabela 6 - Previsão de Aquisição de Bens Permanentes</t>
  </si>
  <si>
    <t>1.2</t>
  </si>
  <si>
    <t>Transferência para Reserva de Recursos</t>
  </si>
  <si>
    <t>2.4</t>
  </si>
  <si>
    <t>Categoria</t>
  </si>
  <si>
    <t>Qnt. Estag.</t>
  </si>
  <si>
    <t>Bolsa Estágio
x
Qnt. Estag.</t>
  </si>
  <si>
    <t>Detalhamento Celetistas</t>
  </si>
  <si>
    <t>Detalhamento Estagiários</t>
  </si>
  <si>
    <t>Mês Inicial de Trabalho</t>
  </si>
  <si>
    <t>Mês Final de Trabalho</t>
  </si>
  <si>
    <t>Mês da Data Base</t>
  </si>
  <si>
    <t xml:space="preserve">Total
(Rem. Bruta
+ Encargos
+ Benefícios) </t>
  </si>
  <si>
    <t>Gastos Mensais 
Antes do Reajuste</t>
  </si>
  <si>
    <t>$F$6:$F$105</t>
  </si>
  <si>
    <t>$G$6:$G$105</t>
  </si>
  <si>
    <t>$H$6:$H$105</t>
  </si>
  <si>
    <t>$I$6:$I$105</t>
  </si>
  <si>
    <t>$J$6:$J$105</t>
  </si>
  <si>
    <t>$K$6:$K$105</t>
  </si>
  <si>
    <t>$L$6:$L$105</t>
  </si>
  <si>
    <t>$M$6:$M$105</t>
  </si>
  <si>
    <t>$E$6:$E$105</t>
  </si>
  <si>
    <t>$E$112:$E$121</t>
  </si>
  <si>
    <t>Total
(Bolsa Estág.
+ Férias
+ Benefícios)</t>
  </si>
  <si>
    <t>$G$112:$G$121</t>
  </si>
  <si>
    <t>$F$112:$F$121</t>
  </si>
  <si>
    <t>Valor Total do Lançamento</t>
  </si>
  <si>
    <t>% de Reajuste da Rem.</t>
  </si>
  <si>
    <t>Aumento do Valor dos Benefícios</t>
  </si>
  <si>
    <t>% de Reajuste da Bolsa Estágio</t>
  </si>
  <si>
    <t>Intervalo Manual</t>
  </si>
  <si>
    <t>Coluna Manual</t>
  </si>
  <si>
    <t>Invervalo dos Estagiarios</t>
  </si>
  <si>
    <t>Coluna dos Estagiarios</t>
  </si>
  <si>
    <t>Auditoria Externa</t>
  </si>
  <si>
    <t>Beneficio</t>
  </si>
  <si>
    <t>Celetistas</t>
  </si>
  <si>
    <t>Bolsa+Encargos</t>
  </si>
  <si>
    <t>Beneficios</t>
  </si>
  <si>
    <t>Reajuste dos Beneficios</t>
  </si>
  <si>
    <t>Salários+Encargos</t>
  </si>
  <si>
    <t>Padrao</t>
  </si>
  <si>
    <t>Dobrada</t>
  </si>
  <si>
    <t>Quadruplicada</t>
  </si>
  <si>
    <t>Despesas de Viagem - Passagem Aérea</t>
  </si>
  <si>
    <t>Área Meio - Atividades e Gastos</t>
  </si>
  <si>
    <t>Plano de Saúde</t>
  </si>
  <si>
    <t>Serviços de Manutenção em Equipamentos e Máquinas</t>
  </si>
  <si>
    <t>Mês 25</t>
  </si>
  <si>
    <t>Mês 26</t>
  </si>
  <si>
    <t>Mês 27</t>
  </si>
  <si>
    <t>Mês 28</t>
  </si>
  <si>
    <t>Mês 29</t>
  </si>
  <si>
    <t>Mês 30</t>
  </si>
  <si>
    <t>Mês 31</t>
  </si>
  <si>
    <t>Mês 32</t>
  </si>
  <si>
    <t>Mês 33</t>
  </si>
  <si>
    <t>Mês 34</t>
  </si>
  <si>
    <t>Mês 35</t>
  </si>
  <si>
    <t>Mês 36</t>
  </si>
  <si>
    <t>1ª Convenção Coletiva de Trabalho - CCT</t>
  </si>
  <si>
    <t>2ª Convenção Coletiva de Trabalho - CCT</t>
  </si>
  <si>
    <t>2º Aumento de Bolsa Estágio</t>
  </si>
  <si>
    <t>1º Aumento de Bolsa Estágio</t>
  </si>
  <si>
    <t>Triplicada</t>
  </si>
  <si>
    <t>Reajuste2 dos Beneficios</t>
  </si>
  <si>
    <t>Reajuste3 dos Beneficios</t>
  </si>
  <si>
    <t>3ª Convenção Coletiva de Trabalho - CCT</t>
  </si>
  <si>
    <t>3º Aumento de Bolsa Estágio</t>
  </si>
  <si>
    <t xml:space="preserve">Total
(Rem. Bruta
+ Férias
+ Benefícios) </t>
  </si>
  <si>
    <t>Gastos Mensais 
Após Reajuste2</t>
  </si>
  <si>
    <t>Gastos Mensais 
Após Reajuste3</t>
  </si>
  <si>
    <t>Gastos Mensais 
Após Reajuste1</t>
  </si>
  <si>
    <t>Total de Gastos Gerais</t>
  </si>
  <si>
    <t>Ano 1
Valor</t>
  </si>
  <si>
    <t>Ano 2
Valor</t>
  </si>
  <si>
    <t>Ano 3
Valor</t>
  </si>
  <si>
    <t>Ano 1 
%</t>
  </si>
  <si>
    <t>Ano 2 
%</t>
  </si>
  <si>
    <t>Ano 3 
%</t>
  </si>
  <si>
    <t>Rendimentos Financeiros da Reserva de Recursos</t>
  </si>
  <si>
    <t>Gastos da Reserva de Recursos</t>
  </si>
  <si>
    <t>Rescisão de Trabalho (Saldo Salário, Aviso Prévio, outros)</t>
  </si>
  <si>
    <t>2.5</t>
  </si>
  <si>
    <t>Custos de Desmobilização</t>
  </si>
  <si>
    <t>Tabela 8 - Previsão Detalhada dos Custos de Desmobilização em Regime de Competência</t>
  </si>
  <si>
    <t>Versão 6 do Modelo de Memória de Cálculo - Outubro de 2018</t>
  </si>
  <si>
    <t>2.2.63</t>
  </si>
  <si>
    <t>2.2.64</t>
  </si>
  <si>
    <t>2.2.65</t>
  </si>
  <si>
    <t>2.2.66</t>
  </si>
  <si>
    <t>2.2.67</t>
  </si>
  <si>
    <t>2.2.68</t>
  </si>
  <si>
    <t>2.2.69</t>
  </si>
  <si>
    <t>2.2.70</t>
  </si>
  <si>
    <t>2.2.71</t>
  </si>
  <si>
    <t>2.2.72</t>
  </si>
  <si>
    <t>2.2.73</t>
  </si>
  <si>
    <t>2.2.74</t>
  </si>
  <si>
    <t>2.2.75</t>
  </si>
  <si>
    <t>2.2.76</t>
  </si>
  <si>
    <t>2.2.77</t>
  </si>
  <si>
    <t>2.2.78</t>
  </si>
  <si>
    <t>2.2.79</t>
  </si>
  <si>
    <t>2.2.80</t>
  </si>
  <si>
    <t>2.2.81</t>
  </si>
  <si>
    <t>2.2.82</t>
  </si>
  <si>
    <t>2.2.83</t>
  </si>
  <si>
    <t>2.2.84</t>
  </si>
  <si>
    <t>2.2.85</t>
  </si>
  <si>
    <t>2.2.86</t>
  </si>
  <si>
    <t>2.2.87</t>
  </si>
  <si>
    <t>2.2.88</t>
  </si>
  <si>
    <t>2.2.89</t>
  </si>
  <si>
    <t>2.2.90</t>
  </si>
  <si>
    <t>2.2.91</t>
  </si>
  <si>
    <t>2.2.92</t>
  </si>
  <si>
    <t>2.2.93</t>
  </si>
  <si>
    <t>2.2.94</t>
  </si>
  <si>
    <t>2.2.95</t>
  </si>
  <si>
    <t>2.2.96</t>
  </si>
  <si>
    <t>2.2.97</t>
  </si>
  <si>
    <t>2.2.98</t>
  </si>
  <si>
    <t>2.2.99</t>
  </si>
  <si>
    <t>2.2.100</t>
  </si>
  <si>
    <t>2.2.101</t>
  </si>
  <si>
    <t>2.2.102</t>
  </si>
  <si>
    <t>2.2.103</t>
  </si>
  <si>
    <t>2.2.104</t>
  </si>
  <si>
    <t>2.2.105</t>
  </si>
  <si>
    <t>2.2.106</t>
  </si>
  <si>
    <t>2.2.107</t>
  </si>
  <si>
    <t>2.2.108</t>
  </si>
  <si>
    <t>2.2.109</t>
  </si>
  <si>
    <t>IPTU e Taxas</t>
  </si>
  <si>
    <t>Seguros de Imóvel</t>
  </si>
  <si>
    <t>Telefonia Fixa e Internet</t>
  </si>
  <si>
    <t>Telefonia Móvel</t>
  </si>
  <si>
    <t>Manutencao/Suporte a Sistemas e Websites</t>
  </si>
  <si>
    <t>Assinatura de Periódicos</t>
  </si>
  <si>
    <t>Suporte em Softwares</t>
  </si>
  <si>
    <t>Manutenção, Suporte em Redes, Computador</t>
  </si>
  <si>
    <t>Serviços de Instalação e Manutenção Elétrica E Hidráulica</t>
  </si>
  <si>
    <t xml:space="preserve">Serviços de Manutenção em Equipamentos e Máquinas </t>
  </si>
  <si>
    <t>Mão-de-Obra Terceirizada</t>
  </si>
  <si>
    <t>Serviços de Segurança Eletrônica</t>
  </si>
  <si>
    <t>COFINS e ISS Sobre Receitas</t>
  </si>
  <si>
    <t>I.R.R.F E IOF  S/ Aplicações</t>
  </si>
  <si>
    <t>Material de Copa E Cozinha</t>
  </si>
  <si>
    <t>Material de Escritório</t>
  </si>
  <si>
    <t>Guia Única de ISS</t>
  </si>
  <si>
    <t>Capacitação e Treinamentos</t>
  </si>
  <si>
    <t>Ipva/Seguro Obrigatório/Licenciamento</t>
  </si>
  <si>
    <t>Seguro de Responsabilidade Civil</t>
  </si>
  <si>
    <t>Despesas de Viagem - Passagem Áerea</t>
  </si>
  <si>
    <t xml:space="preserve">Relatórios Qualitativos </t>
  </si>
  <si>
    <t>IRFF Cont. Individual</t>
  </si>
  <si>
    <t>Outras Despesas Administrativas</t>
  </si>
  <si>
    <t>Aluguel e Manut. de Equip. Reprográficos</t>
  </si>
  <si>
    <t>Assessoria de Imigração/ Traduções</t>
  </si>
  <si>
    <t>Assessoria de Gestão Projetos Culturais</t>
  </si>
  <si>
    <t>Outras Assessorias</t>
  </si>
  <si>
    <t>Distribuição de Cartazes, Folders, Etc</t>
  </si>
  <si>
    <t>Assessoria de Imprensa</t>
  </si>
  <si>
    <t>Agência de Publicidade</t>
  </si>
  <si>
    <t>Desenvolvimento de Textos/ Artes</t>
  </si>
  <si>
    <t>Desenvolvimento de Audios</t>
  </si>
  <si>
    <t>Desenvolvimento de Vídeos (Edição)</t>
  </si>
  <si>
    <t>Rádio/ Internet</t>
  </si>
  <si>
    <t>Televisão/ Cinema</t>
  </si>
  <si>
    <t>Revista/ Outdoor /Jornal</t>
  </si>
  <si>
    <t>Serviços de Reprodução Gráfica</t>
  </si>
  <si>
    <t>Captação de Vídeo</t>
  </si>
  <si>
    <t>Fotografia</t>
  </si>
  <si>
    <t>Captação de Audio</t>
  </si>
  <si>
    <t>Transporte Terrestre</t>
  </si>
  <si>
    <t>Seguro de Carga</t>
  </si>
  <si>
    <t>Carro Executivo</t>
  </si>
  <si>
    <t>Ônibus/ Van</t>
  </si>
  <si>
    <t>Locação de Palcos e Tendas</t>
  </si>
  <si>
    <t>Locação de Cadeiras</t>
  </si>
  <si>
    <t>Locação de Grades Disciplinadoras</t>
  </si>
  <si>
    <t>Locação de Banheiros Químicos</t>
  </si>
  <si>
    <t>Locação de Ambulâncias</t>
  </si>
  <si>
    <t>Locação de Espaços</t>
  </si>
  <si>
    <t>Locação de Instrumentos Musicais</t>
  </si>
  <si>
    <t>Locação de Outros Equipamentos</t>
  </si>
  <si>
    <t>Regencia Musical (Maestro)</t>
  </si>
  <si>
    <t>Solistas e Regentes Convidados</t>
  </si>
  <si>
    <t>Complementação Orquestra (Músico Cachê)</t>
  </si>
  <si>
    <t>Recepção a Solistas e Maestro</t>
  </si>
  <si>
    <t>Passagens</t>
  </si>
  <si>
    <t>Hospedagens</t>
  </si>
  <si>
    <t>Alimentação</t>
  </si>
  <si>
    <t>Aluguel/Licença de Obras/Partituras</t>
  </si>
  <si>
    <t>Serviços de Buffet</t>
  </si>
  <si>
    <t>Manutenção de Instrumentos</t>
  </si>
  <si>
    <t>Ecad</t>
  </si>
  <si>
    <t>Desp. Gerenciamento e Vendas Ingressos/A</t>
  </si>
  <si>
    <t>Serviço de Sonorização e Iluminação</t>
  </si>
  <si>
    <t>Outras Despesas com Produção de Concerto</t>
  </si>
  <si>
    <t>Material de Consumo</t>
  </si>
  <si>
    <t>Serviços de Manutenção e Reparos</t>
  </si>
  <si>
    <t>2.3.14</t>
  </si>
  <si>
    <t>Partituras</t>
  </si>
  <si>
    <t xml:space="preserve">Diretor Presidente </t>
  </si>
  <si>
    <t xml:space="preserve">Diretor Administrativo Financeiro </t>
  </si>
  <si>
    <t>Diretor de Comunicação</t>
  </si>
  <si>
    <t>Diretor de Projetos e Marketing</t>
  </si>
  <si>
    <t xml:space="preserve">Diretor de Produção Musical </t>
  </si>
  <si>
    <t>Diretor de Operações</t>
  </si>
  <si>
    <t>Secretária Executiva IV</t>
  </si>
  <si>
    <t>Gerente ADM Financeiro I</t>
  </si>
  <si>
    <t>Gerente RH I</t>
  </si>
  <si>
    <t>Analista Administrativo Pleno I</t>
  </si>
  <si>
    <t>Auxiliar Administrativo  I</t>
  </si>
  <si>
    <t>Assistente RH l</t>
  </si>
  <si>
    <t>Assistente Administrativo II</t>
  </si>
  <si>
    <t>Recepcionista IV</t>
  </si>
  <si>
    <t>Serviços Gerais I</t>
  </si>
  <si>
    <t>Serviços Gerais II</t>
  </si>
  <si>
    <t>Mensageiro I</t>
  </si>
  <si>
    <t>Gerente de Comunicação II</t>
  </si>
  <si>
    <t>Analista de Comunicação Senior I</t>
  </si>
  <si>
    <t>Analista de Comunicação Pleno I</t>
  </si>
  <si>
    <t>Analista de Comunicação Pleno l</t>
  </si>
  <si>
    <t>Analista de Mark e Relacionam. Senior I</t>
  </si>
  <si>
    <t>Analista de Mark Pleno</t>
  </si>
  <si>
    <t>Gerente de Produção II</t>
  </si>
  <si>
    <t>Assessor de Programação Musical I</t>
  </si>
  <si>
    <t>Produtor II</t>
  </si>
  <si>
    <t>Gerente Orquestra  V</t>
  </si>
  <si>
    <t>Inspetor Orquestra  II</t>
  </si>
  <si>
    <t>Supervisor de Montagem II</t>
  </si>
  <si>
    <t>Arquivista I</t>
  </si>
  <si>
    <t>Assistente de Arquivista II</t>
  </si>
  <si>
    <t>Menor Aprendiz de Serviços ADM</t>
  </si>
  <si>
    <t>Principal (antigo chefe de naipe)</t>
  </si>
  <si>
    <t>Principal Associado (antigo chefe associado)</t>
  </si>
  <si>
    <t>Principal Assistente (antigo assist. chefe de naipe)</t>
  </si>
  <si>
    <t xml:space="preserve">Musicos Seção </t>
  </si>
  <si>
    <t>Gerente de infraestrutura</t>
  </si>
  <si>
    <t xml:space="preserve">Gerente de Operações </t>
  </si>
  <si>
    <t xml:space="preserve">Assistente Operacional </t>
  </si>
  <si>
    <t xml:space="preserve">Tecnico de iluminação </t>
  </si>
  <si>
    <t>Tecnico de  audio</t>
  </si>
  <si>
    <t>Spalla</t>
  </si>
  <si>
    <t xml:space="preserve">Concertino (antigo Spalla associado) </t>
  </si>
  <si>
    <t>Conforme contrato firmado com o Instituto Equilibrium de Desenvolvimento Empresarial, o plano de cargos e salários do ICF foi revisto e readequado em 2015, oportunidade na qual foram todos os valores comparados com o mercado.  Os valores de pagamento de pessoal propostos pelo ICF levam em consideração valores históricos praticados por outras OSCIPs do Estado de Minas Gerais, bem como os valores praticados pelas maiores orquestras do país, com as quais a OFMG possui competição no momento de contratação de músicos qualificados - posição altamente especializada e que conta com pouquíssimos efetuivamente aptos à prestação do serviço em solo nacional. Ademais, desde 2015 não há alterações ou aumentos dos salários senão correção em conformidade com Acordos e Conveções Coletivos, obrigatórios por lei. Não há pesquisa para função de Aprendiz, pois o mesmo atende a lei de número 0.097/2000, juntamente com o decreto Federal nº 5.598/2005.</t>
  </si>
  <si>
    <t>Verba mensal (valor médio) para aquisição de partituras, indispensáveis à realização dos concertos da Orquestra</t>
  </si>
  <si>
    <t>Área Meio</t>
  </si>
  <si>
    <t>Telefonia fixa e Internet</t>
  </si>
  <si>
    <t>Telefonia móvel</t>
  </si>
  <si>
    <t>Suporte ao sistema Sankhya; hospedagem dos servidores de email, site, etc do ICF; manutenções esporádicas de sistema de gestão e plataformas online</t>
  </si>
  <si>
    <t>Assessoria contábil</t>
  </si>
  <si>
    <t>Assessoria jurídica</t>
  </si>
  <si>
    <t>Assinatura de jornais; revistas; bancos de repertórios; etc</t>
  </si>
  <si>
    <t>Suporte ao sistema de rede interno do ICF</t>
  </si>
  <si>
    <t>Verba para locação de equipamentos e máquinas</t>
  </si>
  <si>
    <t>Produção Artística</t>
  </si>
  <si>
    <t xml:space="preserve">Verba mensal para serviços de manutenção de equipamentos e máquinas </t>
  </si>
  <si>
    <t>Uniformes para reposição conforme convenção coletiva</t>
  </si>
  <si>
    <t>Fornecimento de recepcionistas para concertos na Sala Minas Gerais</t>
  </si>
  <si>
    <t>Brigadistas para concertos na Sala Minas Gerais, conforme legislação municipal</t>
  </si>
  <si>
    <t>Segurança/limpeza para concertos externos - praças, parques e turnês</t>
  </si>
  <si>
    <t>Motoboy e serviços de entrega para a campanha de assinaturas 2017 e demandas emergenciais</t>
  </si>
  <si>
    <t>Envio de correspondência</t>
  </si>
  <si>
    <t>Serviços cartorários diversos - autenticações, reconhecimentos de firma, registros de ata, etc.</t>
  </si>
  <si>
    <t>Despesas bancárias</t>
  </si>
  <si>
    <t xml:space="preserve">Majoritariamente taxa de localização e funcionamento devida à a PBH no primeiro semestre de cada ano </t>
  </si>
  <si>
    <t>COFINS e ISS sobre receitas</t>
  </si>
  <si>
    <t>Materiais de escritório</t>
  </si>
  <si>
    <t>Seguro de Responsabilidade Civil para o Instituto Cultural Filarmônica - inclui público, funcionários e músicos convidados</t>
  </si>
  <si>
    <t>IRFF Cont Indiviual RPA</t>
  </si>
  <si>
    <t>Despesas administrativas diversas (Suprimento de caixa; despesas quotidianas; cópia de chave, etc)</t>
  </si>
  <si>
    <t>Locação de impressoras para a sede do ICF</t>
  </si>
  <si>
    <t xml:space="preserve">Assessoria de Imigração para músicos estrangeiros </t>
  </si>
  <si>
    <t>Comunicação</t>
  </si>
  <si>
    <t>Distribuição de material impresso</t>
  </si>
  <si>
    <t>Desenvolvimento de Textos/Artes - inclui redatores de programas de concertos; ilustrador; tradução</t>
  </si>
  <si>
    <t xml:space="preserve">Serviços de Reprodução Gráfica - inclui programas de concerto; book de captação; prestações de conta; etc.  </t>
  </si>
  <si>
    <t>Captação videográfica de concertos</t>
  </si>
  <si>
    <t xml:space="preserve">Fotografia de concertos; de músicos para atualização do site; para programas; etc. </t>
  </si>
  <si>
    <t>Transporte Terrestre de instrumentos da Orquestra para manutenção/concertos externos/demandas esporádicas e/ou eventuais</t>
  </si>
  <si>
    <t xml:space="preserve">Seguro de Instrumentos </t>
  </si>
  <si>
    <t xml:space="preserve">Transporte para solistas e regentes convidados; reuniões; visitas técnicas; captação de patrocínio; etc. </t>
  </si>
  <si>
    <t>Locação de ônibus/van para concertos externos</t>
  </si>
  <si>
    <t>Locação de Palcos e Tendas para 02 concertos externos</t>
  </si>
  <si>
    <t>Locação de Cadeiras para 02 concertos externos</t>
  </si>
  <si>
    <t>Locação de Grades Disciplinadoras para 02 concertos externos</t>
  </si>
  <si>
    <t>Locação de Banheiros Químicos para concertos externos</t>
  </si>
  <si>
    <t>Locação de Ambulâncias para concertos externos e na Sala Minas Gerais, conforme legislação municipal</t>
  </si>
  <si>
    <t>Locação eventual de Instrumentos Musicais</t>
  </si>
  <si>
    <t>Locação eventual de Outros Equipamentos</t>
  </si>
  <si>
    <t>Contratação de Diretor Artístico e Regente Titual</t>
  </si>
  <si>
    <t xml:space="preserve">Músicos de cachê para complementação de posições da orquestra </t>
  </si>
  <si>
    <t>Recepção a Solistas e Maestro - jantares após concertos; almoços/jantares executivos com patrocinadores, parceiros, apoiadores e membros do programa Amigos da Filarmônica</t>
  </si>
  <si>
    <t>Hospedagem para contratados (músicos, jurados, dentre outros)</t>
  </si>
  <si>
    <t>Diárias para funcionários a serviço do ICF;</t>
  </si>
  <si>
    <t>Alimentação para funcionários (músicos e equipe técnica) em concertos externos; reuniões</t>
  </si>
  <si>
    <t>Manutenção preventiva e corretiva de Instrumentos Musicais</t>
  </si>
  <si>
    <t>ECAD</t>
  </si>
  <si>
    <t>Despesas com Gerenciamento de Vendas de Ingressos</t>
  </si>
  <si>
    <t>Serviço de Sonorização e Iluminação para concertos externos</t>
  </si>
  <si>
    <t xml:space="preserve">PPCIP; Camarim; despesas eventuais com concertos; sinalização das ruas,Concertos Comentados; dentre outros. </t>
  </si>
  <si>
    <t>Material de Consumo - inclui material de limpeza, copa, padaria e despesas eventuais com reparos gerais de pequeno porte e informática</t>
  </si>
  <si>
    <t>Serviços de Manutenção e Reparos - serviços emergenciais/de pequena monta, referente a reparos de necessidade imediata na estrutura da Sala Minas Gerais (inclui escritório)</t>
  </si>
  <si>
    <t>Aluguel de um espaço coworking</t>
  </si>
  <si>
    <t>Eventuais despesas, custas judiciais e honorários de sucumbência</t>
  </si>
  <si>
    <t>Serviços de telefonia móvel</t>
  </si>
  <si>
    <t>Manutenção e suporte do Sankhya</t>
  </si>
  <si>
    <t>Aluguel de computadores, impressora, etc</t>
  </si>
  <si>
    <t>Assessoria para encerramento e prestação de contas de projetos</t>
  </si>
  <si>
    <t>(ST) Saldo a Transportar</t>
  </si>
  <si>
    <t>Auxílio Creche</t>
  </si>
  <si>
    <t>Em conformidade com Portaria 3.296/1986 do Ministério do Trabalho e Emprego</t>
  </si>
  <si>
    <t>Ajuda de Custo</t>
  </si>
  <si>
    <t>Cessão de Imagem - Musicos</t>
  </si>
  <si>
    <t>Cessão de Imagem - Principal Associado</t>
  </si>
  <si>
    <t>Cessão de Imagem - Principal Assistente</t>
  </si>
  <si>
    <t>Cessão de Imagem - Spalla</t>
  </si>
  <si>
    <t>Cessão de Imagem - Concertino</t>
  </si>
  <si>
    <t>Em conformidade com a cláusula 13a do acordo coletivo de trabalho de 2014/2015, celebrado com Sindicato dos Músicos e mantido para os anos seguintes em função de parecer  jurídico</t>
  </si>
  <si>
    <t xml:space="preserve">Cessão de Imagem - Principal </t>
  </si>
  <si>
    <t>O Principal Associado é uma função  que não existia quando da assinatura do acordo coletivo em vigor. A mesma foi criada para atender a uma demanda da diretoria artística com uma gratificação de função de 15% sobre o salário de músico de sessão e para a composição do valor deste benefício foi utilizada a mesma fórmula dos demais (Salário bruto anual * 10%  / meses trabalhados (11)). Esta alteração foi realizada nas propostas de acordos feitas posteriormente, mas que ainda não foram assinadas.</t>
  </si>
  <si>
    <t>Diretor Presidente e Diretor adm/fin;  8 funcionários  administrativos</t>
  </si>
  <si>
    <t>Gerente Contábil</t>
  </si>
  <si>
    <t>Analista Administrativo Pleno III</t>
  </si>
  <si>
    <t>Auxiliar Contábil IV</t>
  </si>
  <si>
    <t>Analista de Mark e Projetos Pleno</t>
  </si>
  <si>
    <t>Recepcionista</t>
  </si>
  <si>
    <t>Produtor I</t>
  </si>
  <si>
    <t>Assistente de Produção III</t>
  </si>
  <si>
    <t>Assistente Administrativo da Orquestra I</t>
  </si>
  <si>
    <t>Montador  V</t>
  </si>
  <si>
    <t>Auxiliar de Produção</t>
  </si>
  <si>
    <t>Contratação de telefonista para suprir demanda extraordinária com a venda de assinaturas da Temporada 2020</t>
  </si>
  <si>
    <t>Passagens aéreas (e rodoviárias, eventualmente), para contratados e seleção (músicos, jurados, dentre outros)</t>
  </si>
  <si>
    <t>Hospedagem para turne estadual.</t>
  </si>
  <si>
    <t>Pesquisa com clientes</t>
  </si>
  <si>
    <t>Outras Assessorias - inclui captação de recursos  e pesquisas</t>
  </si>
  <si>
    <t>Estagiários (Didáticos)</t>
  </si>
  <si>
    <t>Assistente de Mark e Relacionam. V</t>
  </si>
  <si>
    <t>Diretor Presidente do Instituto Cultural Filarmônica</t>
  </si>
  <si>
    <t>Diomar Donizette da Silveira</t>
  </si>
  <si>
    <t>CPF 306.729.706-78</t>
  </si>
  <si>
    <t>Auditoria externa conforme previsão do Dec. 47553</t>
  </si>
  <si>
    <t>Serviços eventuais e necessidades da Digital</t>
  </si>
  <si>
    <t>Veiculação de mídia em Rádio/ Internet + necessiades da Digital</t>
  </si>
  <si>
    <t>Veiculação de mídia em Revista/ Outdoor /Jornal + Necessidades da Digitla</t>
  </si>
  <si>
    <t>Desenvolvimento de Vídeos para veiculação em TV e internet + necessiade da Digital</t>
  </si>
  <si>
    <t>Digital</t>
  </si>
  <si>
    <t>Diárias para jornalistas convidados + Digital</t>
  </si>
  <si>
    <t>Passagens para jornalistas convidados + digital</t>
  </si>
  <si>
    <t>Mês 01/2021</t>
  </si>
  <si>
    <t>Mês 01/2022</t>
  </si>
  <si>
    <t>Mês 01/2023</t>
  </si>
  <si>
    <t>Mês 02/2021</t>
  </si>
  <si>
    <t>Mês 02/2022</t>
  </si>
  <si>
    <t>Mês 03/2021</t>
  </si>
  <si>
    <t>Mês 03/2022</t>
  </si>
  <si>
    <t>Mês 02/2023</t>
  </si>
  <si>
    <t>Mês 04/2021</t>
  </si>
  <si>
    <t>Mês 05/2021</t>
  </si>
  <si>
    <t>Mês 06/2021</t>
  </si>
  <si>
    <t>Mês 07/2021</t>
  </si>
  <si>
    <t>Mês 08/2021</t>
  </si>
  <si>
    <t>Mês 09/2021</t>
  </si>
  <si>
    <t>Mês 10/2021</t>
  </si>
  <si>
    <t>Mês 11/2021</t>
  </si>
  <si>
    <t>Mês 12/2021</t>
  </si>
  <si>
    <t>Mês 04/2022</t>
  </si>
  <si>
    <t>Mês 05/2022</t>
  </si>
  <si>
    <t>Mês 06/2022</t>
  </si>
  <si>
    <t>Mês 07/2022</t>
  </si>
  <si>
    <t>Mês 08/2022</t>
  </si>
  <si>
    <t>Mês 09/2022</t>
  </si>
  <si>
    <t>Mês 10/2022</t>
  </si>
  <si>
    <t>Mês 11/2022</t>
  </si>
  <si>
    <t>Mês 12/2022</t>
  </si>
  <si>
    <t>Mês 06/2023</t>
  </si>
  <si>
    <t>Mês 05/2023</t>
  </si>
  <si>
    <t>Mês 04/2023</t>
  </si>
  <si>
    <t>Mês 03/2023</t>
  </si>
  <si>
    <t>Mês 07/2020</t>
  </si>
  <si>
    <t>Mês 08/2020</t>
  </si>
  <si>
    <t>Mês 09/2020</t>
  </si>
  <si>
    <t>Mês 10/2020</t>
  </si>
  <si>
    <t>Mês 11/2020</t>
  </si>
  <si>
    <t>Mês 12/2020</t>
  </si>
  <si>
    <t xml:space="preserve">Partituras para execução de obras </t>
  </si>
  <si>
    <t>1.1.4</t>
  </si>
  <si>
    <t>Receitas referentes ao Centro de Cultura Presidente Itamar Franco</t>
  </si>
  <si>
    <t>Repasses do Contrato de Gestão</t>
  </si>
  <si>
    <t>Receita Arrecadada Prevista no CG</t>
  </si>
  <si>
    <t>Tabela 2 - Previsão de Gastos Gerais das Atividades do Contrato de Gestão</t>
  </si>
  <si>
    <t>Atividades do Contrato de Gestão -
Vinculação ao Programa de Trabalho</t>
  </si>
  <si>
    <t>Receita Arrecadada em Função do CG</t>
  </si>
  <si>
    <t>Mês 04/2024</t>
  </si>
  <si>
    <t>Mês 05/2024</t>
  </si>
  <si>
    <t>Mês 07/2023</t>
  </si>
  <si>
    <t>Mês 08/2023</t>
  </si>
  <si>
    <t>Mês 09/2023</t>
  </si>
  <si>
    <t>Mês 10/2023</t>
  </si>
  <si>
    <t>Mês 11/2023</t>
  </si>
  <si>
    <t>Mês 12/2023</t>
  </si>
  <si>
    <t>Mês 01/2024</t>
  </si>
  <si>
    <t>Mês 02/2024</t>
  </si>
  <si>
    <t>Mês 03/2024</t>
  </si>
  <si>
    <t>Mês 06/2024</t>
  </si>
  <si>
    <t>Despesas com o Centro Cultural Itamar Franco</t>
  </si>
  <si>
    <t>1.166,32 </t>
  </si>
  <si>
    <t>3.593,14 </t>
  </si>
  <si>
    <t>30/07/2020 a 31/12/2023</t>
  </si>
  <si>
    <t>Serviços de segurança, limpeza, manutenção de elevadores, etc</t>
  </si>
  <si>
    <t>Mês 37</t>
  </si>
  <si>
    <t>Mês 38</t>
  </si>
  <si>
    <t>Mês 39</t>
  </si>
  <si>
    <t>Mês 40</t>
  </si>
  <si>
    <t>Mês 41</t>
  </si>
  <si>
    <t>Mês 42</t>
  </si>
  <si>
    <t>Mês 43</t>
  </si>
  <si>
    <t>Mês 44</t>
  </si>
  <si>
    <t>Mês 45</t>
  </si>
  <si>
    <t>Mês 46</t>
  </si>
  <si>
    <t>Mês 47</t>
  </si>
  <si>
    <t>Mês 48</t>
  </si>
  <si>
    <t>Ano 4
Valor</t>
  </si>
  <si>
    <t>Ano 4 
%</t>
  </si>
  <si>
    <t>Assessoria de Imigração para músicos estrangeiros</t>
  </si>
  <si>
    <t>Memória de Cálculo Contrato de Gestão nº 06/2021 celebrado entre Secretaria de Estado de Cultura e Turismo e o Instituto Cultural Filarmônica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</si>
</sst>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quot;R$ &quot;* #,##0.00_);_(&quot;R$ &quot;* \(#,##0.00\);_(&quot;R$ &quot;* &quot;-&quot;??_);_(@_)"/>
    <numFmt numFmtId="165" formatCode="_(* #,##0.00_);_(* \(#,##0.00\);_(* &quot;-&quot;??_);_(@_)"/>
    <numFmt numFmtId="166" formatCode="00"/>
    <numFmt numFmtId="167" formatCode="_(* #,##0_);_(* \(#,##0\);_(* &quot;-&quot;??_);_(@_)"/>
  </numFmts>
  <fonts count="42">
    <font>
      <sz val="10"/>
      <name val="Arial"/>
    </font>
    <font>
      <sz val="11"/>
      <color theme="1"/>
      <name val="Calibri"/>
      <family val="2"/>
      <scheme val="minor"/>
    </font>
    <font>
      <sz val="10"/>
      <name val="Arial"/>
      <family val="2"/>
    </font>
    <font>
      <sz val="8"/>
      <name val="Verdana"/>
      <family val="2"/>
    </font>
    <font>
      <sz val="8"/>
      <name val="Arial"/>
      <family val="2"/>
    </font>
    <font>
      <b/>
      <sz val="12"/>
      <name val="Arial"/>
      <family val="2"/>
    </font>
    <font>
      <sz val="12"/>
      <name val="Arial"/>
      <family val="2"/>
    </font>
    <font>
      <b/>
      <sz val="10"/>
      <name val="Arial"/>
      <family val="2"/>
    </font>
    <font>
      <sz val="11"/>
      <name val="Times New Roman"/>
      <family val="1"/>
    </font>
    <font>
      <sz val="18"/>
      <name val="Times New Roman"/>
      <family val="1"/>
    </font>
    <font>
      <b/>
      <sz val="20"/>
      <name val="Ariel"/>
    </font>
    <font>
      <sz val="20"/>
      <name val="Ariel"/>
    </font>
    <font>
      <i/>
      <sz val="18"/>
      <color indexed="10"/>
      <name val="Times New Roman"/>
      <family val="1"/>
    </font>
    <font>
      <sz val="8"/>
      <name val="Arial"/>
      <family val="2"/>
    </font>
    <font>
      <b/>
      <sz val="9"/>
      <name val="Arial"/>
      <family val="2"/>
    </font>
    <font>
      <sz val="9"/>
      <name val="Arial"/>
      <family val="2"/>
    </font>
    <font>
      <sz val="10"/>
      <name val="Arial"/>
      <family val="2"/>
    </font>
    <font>
      <sz val="8"/>
      <name val="Arial"/>
      <family val="2"/>
    </font>
    <font>
      <b/>
      <sz val="16"/>
      <name val="Arial Black"/>
      <family val="2"/>
    </font>
    <font>
      <b/>
      <sz val="8"/>
      <name val="Verdana"/>
      <family val="2"/>
    </font>
    <font>
      <i/>
      <sz val="16"/>
      <name val="Ariel"/>
    </font>
    <font>
      <b/>
      <sz val="8"/>
      <name val="Arial"/>
      <family val="2"/>
    </font>
    <font>
      <b/>
      <sz val="16"/>
      <name val="Ariel"/>
    </font>
    <font>
      <sz val="16"/>
      <name val="Ariel"/>
    </font>
    <font>
      <sz val="14"/>
      <name val="Arial"/>
      <family val="2"/>
    </font>
    <font>
      <b/>
      <sz val="11"/>
      <name val="Arial"/>
      <family val="2"/>
    </font>
    <font>
      <b/>
      <sz val="11"/>
      <name val="Verdana"/>
      <family val="2"/>
    </font>
    <font>
      <sz val="7.8"/>
      <name val="Arial"/>
      <family val="2"/>
    </font>
    <font>
      <b/>
      <sz val="7.8"/>
      <name val="Arial"/>
      <family val="2"/>
    </font>
    <font>
      <b/>
      <sz val="7"/>
      <name val="Arial"/>
      <family val="2"/>
    </font>
    <font>
      <sz val="7"/>
      <name val="Arial"/>
      <family val="2"/>
    </font>
    <font>
      <b/>
      <i/>
      <sz val="8"/>
      <name val="Arial"/>
      <family val="2"/>
    </font>
    <font>
      <b/>
      <sz val="16"/>
      <name val="Arial"/>
      <family val="2"/>
    </font>
    <font>
      <sz val="18"/>
      <name val="Arial"/>
      <family val="2"/>
    </font>
    <font>
      <i/>
      <sz val="16"/>
      <color indexed="10"/>
      <name val="Arial"/>
      <family val="2"/>
    </font>
    <font>
      <b/>
      <sz val="14"/>
      <name val="Arial"/>
      <family val="2"/>
    </font>
    <font>
      <sz val="11"/>
      <color theme="1"/>
      <name val="Calibri"/>
      <family val="2"/>
      <scheme val="minor"/>
    </font>
    <font>
      <sz val="10"/>
      <color rgb="FFFF0000"/>
      <name val="Arial"/>
      <family val="2"/>
    </font>
    <font>
      <sz val="11"/>
      <color rgb="FFFF0000"/>
      <name val="Times New Roman"/>
      <family val="1"/>
    </font>
    <font>
      <sz val="11"/>
      <name val="Arial"/>
      <family val="2"/>
    </font>
    <font>
      <sz val="11"/>
      <color theme="1"/>
      <name val="Arial"/>
      <family val="2"/>
    </font>
    <font>
      <sz val="8"/>
      <name val="Arial"/>
      <family val="2"/>
    </font>
  </fonts>
  <fills count="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4.9989318521683403E-2"/>
        <bgColor indexed="64"/>
      </patternFill>
    </fill>
  </fills>
  <borders count="43">
    <border>
      <left/>
      <right/>
      <top/>
      <bottom/>
      <diagonal/>
    </border>
    <border>
      <left/>
      <right/>
      <top style="medium">
        <color indexed="64"/>
      </top>
      <bottom style="medium">
        <color indexed="64"/>
      </bottom>
      <diagonal/>
    </border>
    <border>
      <left/>
      <right/>
      <top/>
      <bottom style="medium">
        <color indexed="64"/>
      </bottom>
      <diagonal/>
    </border>
    <border>
      <left/>
      <right/>
      <top style="thin">
        <color indexed="64"/>
      </top>
      <bottom style="thin">
        <color indexed="64"/>
      </bottom>
      <diagonal/>
    </border>
    <border>
      <left/>
      <right/>
      <top/>
      <bottom style="thin">
        <color indexed="64"/>
      </bottom>
      <diagonal/>
    </border>
    <border>
      <left style="dotted">
        <color indexed="64"/>
      </left>
      <right/>
      <top/>
      <bottom/>
      <diagonal/>
    </border>
    <border>
      <left/>
      <right/>
      <top style="medium">
        <color indexed="64"/>
      </top>
      <bottom/>
      <diagonal/>
    </border>
    <border>
      <left/>
      <right/>
      <top style="thin">
        <color indexed="64"/>
      </top>
      <bottom style="medium">
        <color indexed="64"/>
      </bottom>
      <diagonal/>
    </border>
    <border>
      <left/>
      <right/>
      <top style="thin">
        <color indexed="64"/>
      </top>
      <bottom/>
      <diagonal/>
    </border>
    <border>
      <left style="dashed">
        <color indexed="64"/>
      </left>
      <right style="dashed">
        <color indexed="64"/>
      </right>
      <top/>
      <bottom/>
      <diagonal/>
    </border>
    <border>
      <left style="dashed">
        <color indexed="64"/>
      </left>
      <right style="dashed">
        <color indexed="64"/>
      </right>
      <top/>
      <bottom style="medium">
        <color indexed="64"/>
      </bottom>
      <diagonal/>
    </border>
    <border>
      <left style="dashed">
        <color indexed="64"/>
      </left>
      <right style="dashed">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dashed">
        <color indexed="64"/>
      </left>
      <right/>
      <top/>
      <bottom/>
      <diagonal/>
    </border>
    <border>
      <left style="dashed">
        <color indexed="64"/>
      </left>
      <right/>
      <top/>
      <bottom style="medium">
        <color indexed="64"/>
      </bottom>
      <diagonal/>
    </border>
    <border>
      <left style="dashed">
        <color indexed="64"/>
      </left>
      <right/>
      <top style="medium">
        <color indexed="64"/>
      </top>
      <bottom style="medium">
        <color indexed="64"/>
      </bottom>
      <diagonal/>
    </border>
    <border>
      <left style="dashed">
        <color indexed="64"/>
      </left>
      <right/>
      <top style="medium">
        <color indexed="64"/>
      </top>
      <bottom/>
      <diagonal/>
    </border>
    <border>
      <left/>
      <right style="dashed">
        <color indexed="64"/>
      </right>
      <top/>
      <bottom/>
      <diagonal/>
    </border>
    <border>
      <left/>
      <right style="dashed">
        <color indexed="64"/>
      </right>
      <top/>
      <bottom style="medium">
        <color indexed="64"/>
      </bottom>
      <diagonal/>
    </border>
    <border>
      <left/>
      <right style="dashed">
        <color indexed="64"/>
      </right>
      <top style="medium">
        <color indexed="64"/>
      </top>
      <bottom/>
      <diagonal/>
    </border>
    <border>
      <left/>
      <right style="dashed">
        <color indexed="64"/>
      </right>
      <top style="medium">
        <color indexed="64"/>
      </top>
      <bottom style="medium">
        <color indexed="64"/>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style="thin">
        <color auto="1"/>
      </left>
      <right/>
      <top/>
      <bottom style="thin">
        <color auto="1"/>
      </bottom>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dotted">
        <color indexed="64"/>
      </right>
      <top/>
      <bottom/>
      <diagonal/>
    </border>
    <border>
      <left style="dotted">
        <color indexed="64"/>
      </left>
      <right style="thin">
        <color indexed="64"/>
      </right>
      <top/>
      <bottom/>
      <diagonal/>
    </border>
  </borders>
  <cellStyleXfs count="16">
    <xf numFmtId="0" fontId="0" fillId="0" borderId="0"/>
    <xf numFmtId="164" fontId="16"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36" fillId="0" borderId="0"/>
    <xf numFmtId="0" fontId="36"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 fillId="0" borderId="0"/>
    <xf numFmtId="0" fontId="1" fillId="0" borderId="0"/>
  </cellStyleXfs>
  <cellXfs count="437">
    <xf numFmtId="0" fontId="0" fillId="0" borderId="0" xfId="0"/>
    <xf numFmtId="0" fontId="2" fillId="3" borderId="0" xfId="0" applyFont="1" applyFill="1" applyAlignment="1">
      <alignment vertical="center"/>
    </xf>
    <xf numFmtId="4" fontId="2" fillId="3" borderId="0" xfId="0" applyNumberFormat="1" applyFont="1" applyFill="1" applyAlignment="1">
      <alignment vertical="center"/>
    </xf>
    <xf numFmtId="0" fontId="8" fillId="3" borderId="0" xfId="5" applyFont="1" applyFill="1" applyBorder="1"/>
    <xf numFmtId="0" fontId="12" fillId="3" borderId="0" xfId="5" applyFont="1" applyFill="1" applyAlignment="1">
      <alignment vertical="center"/>
    </xf>
    <xf numFmtId="4" fontId="8" fillId="3" borderId="0" xfId="5" applyNumberFormat="1" applyFont="1" applyFill="1" applyBorder="1" applyAlignment="1">
      <alignment horizontal="center"/>
    </xf>
    <xf numFmtId="0" fontId="2" fillId="3" borderId="0" xfId="0" applyFont="1" applyFill="1" applyBorder="1" applyAlignment="1"/>
    <xf numFmtId="0" fontId="25" fillId="0" borderId="0" xfId="0" applyFont="1"/>
    <xf numFmtId="0" fontId="21" fillId="3" borderId="0" xfId="0" applyFont="1" applyFill="1" applyBorder="1" applyAlignment="1">
      <alignment horizontal="right" vertical="center" wrapText="1"/>
    </xf>
    <xf numFmtId="4" fontId="21" fillId="3" borderId="1" xfId="5" applyNumberFormat="1" applyFont="1" applyFill="1" applyBorder="1" applyAlignment="1">
      <alignment horizontal="right" vertical="center" wrapText="1"/>
    </xf>
    <xf numFmtId="165" fontId="4" fillId="3" borderId="0" xfId="12" applyFont="1" applyFill="1" applyBorder="1" applyAlignment="1">
      <alignment horizontal="right" vertical="center" wrapText="1"/>
    </xf>
    <xf numFmtId="0" fontId="4" fillId="3" borderId="0" xfId="0" applyFont="1" applyFill="1" applyBorder="1" applyAlignment="1">
      <alignment horizontal="left" vertical="center" wrapText="1"/>
    </xf>
    <xf numFmtId="0" fontId="21" fillId="3" borderId="1" xfId="5" applyFont="1" applyFill="1" applyBorder="1" applyAlignment="1">
      <alignment horizontal="left" vertical="center"/>
    </xf>
    <xf numFmtId="0" fontId="21" fillId="3" borderId="1" xfId="5" applyFont="1" applyFill="1" applyBorder="1" applyAlignment="1">
      <alignment horizontal="right" vertical="center" wrapText="1"/>
    </xf>
    <xf numFmtId="165" fontId="21" fillId="3" borderId="1" xfId="12" applyFont="1" applyFill="1" applyBorder="1" applyAlignment="1">
      <alignment horizontal="right" vertical="center" wrapText="1"/>
    </xf>
    <xf numFmtId="0" fontId="21" fillId="3" borderId="2" xfId="5" applyFont="1" applyFill="1" applyBorder="1" applyAlignment="1">
      <alignment horizontal="left" vertical="center" wrapText="1"/>
    </xf>
    <xf numFmtId="4" fontId="21" fillId="3" borderId="2" xfId="5" applyNumberFormat="1" applyFont="1" applyFill="1" applyBorder="1" applyAlignment="1">
      <alignment horizontal="right" vertical="center" wrapText="1"/>
    </xf>
    <xf numFmtId="0" fontId="4" fillId="3" borderId="0" xfId="5" applyFont="1" applyFill="1" applyBorder="1" applyAlignment="1">
      <alignment horizontal="left" vertical="center" wrapText="1"/>
    </xf>
    <xf numFmtId="165" fontId="27" fillId="3" borderId="0" xfId="12" applyFont="1" applyFill="1" applyBorder="1" applyAlignment="1">
      <alignment horizontal="right" vertical="center" wrapText="1"/>
    </xf>
    <xf numFmtId="165" fontId="28" fillId="3" borderId="0" xfId="12" applyFont="1" applyFill="1" applyBorder="1" applyAlignment="1">
      <alignment horizontal="right" vertical="center" wrapText="1"/>
    </xf>
    <xf numFmtId="165" fontId="28" fillId="3" borderId="2" xfId="12" applyFont="1" applyFill="1" applyBorder="1" applyAlignment="1">
      <alignment horizontal="right" vertical="center" wrapText="1"/>
    </xf>
    <xf numFmtId="165" fontId="28" fillId="3" borderId="1" xfId="12" applyFont="1" applyFill="1" applyBorder="1" applyAlignment="1">
      <alignment horizontal="right" vertical="center" wrapText="1"/>
    </xf>
    <xf numFmtId="165" fontId="28" fillId="3" borderId="3" xfId="12" applyFont="1" applyFill="1" applyBorder="1" applyAlignment="1">
      <alignment horizontal="right" vertical="center" wrapText="1"/>
    </xf>
    <xf numFmtId="0" fontId="29" fillId="3" borderId="1" xfId="5" applyFont="1" applyFill="1" applyBorder="1" applyAlignment="1">
      <alignment horizontal="left" vertical="center" wrapText="1"/>
    </xf>
    <xf numFmtId="0" fontId="30" fillId="3" borderId="0" xfId="5" applyFont="1" applyFill="1" applyBorder="1" applyAlignment="1">
      <alignment horizontal="left" vertical="center"/>
    </xf>
    <xf numFmtId="0" fontId="29" fillId="3" borderId="2" xfId="5" applyFont="1" applyFill="1" applyBorder="1" applyAlignment="1">
      <alignment horizontal="left" vertical="center" wrapText="1"/>
    </xf>
    <xf numFmtId="0" fontId="30" fillId="3" borderId="0" xfId="5" applyFont="1" applyFill="1" applyBorder="1" applyAlignment="1">
      <alignment horizontal="right" vertical="center"/>
    </xf>
    <xf numFmtId="0" fontId="3" fillId="3" borderId="0" xfId="5" applyFont="1" applyFill="1" applyBorder="1" applyAlignment="1">
      <alignment horizontal="right" vertical="center"/>
    </xf>
    <xf numFmtId="0" fontId="4" fillId="3" borderId="0" xfId="0" applyFont="1" applyFill="1" applyBorder="1" applyAlignment="1">
      <alignment horizontal="left" vertical="center"/>
    </xf>
    <xf numFmtId="0" fontId="4" fillId="3" borderId="0" xfId="0" applyFont="1" applyFill="1" applyBorder="1" applyAlignment="1">
      <alignment vertical="center"/>
    </xf>
    <xf numFmtId="0" fontId="4" fillId="3" borderId="0" xfId="0" applyFont="1" applyFill="1" applyBorder="1" applyAlignment="1">
      <alignment vertical="center" wrapText="1"/>
    </xf>
    <xf numFmtId="0" fontId="4" fillId="3" borderId="4" xfId="0" applyFont="1" applyFill="1" applyBorder="1" applyAlignment="1">
      <alignment vertical="center" wrapText="1"/>
    </xf>
    <xf numFmtId="0" fontId="4" fillId="3" borderId="0" xfId="4" applyFont="1" applyFill="1" applyBorder="1" applyAlignment="1">
      <alignment vertical="center" wrapText="1"/>
    </xf>
    <xf numFmtId="0" fontId="4" fillId="3" borderId="4" xfId="0" applyFont="1" applyFill="1" applyBorder="1" applyAlignment="1">
      <alignment horizontal="left" vertical="center" wrapText="1"/>
    </xf>
    <xf numFmtId="0" fontId="14" fillId="3" borderId="2" xfId="0" applyFont="1" applyFill="1" applyBorder="1" applyAlignment="1">
      <alignment horizontal="center" vertical="center" wrapText="1"/>
    </xf>
    <xf numFmtId="0" fontId="14" fillId="3" borderId="2" xfId="0" applyFont="1" applyFill="1" applyBorder="1" applyAlignment="1">
      <alignment horizontal="center" vertical="center"/>
    </xf>
    <xf numFmtId="4" fontId="14" fillId="3" borderId="2" xfId="0" applyNumberFormat="1" applyFont="1" applyFill="1" applyBorder="1" applyAlignment="1">
      <alignment horizontal="center" vertical="center"/>
    </xf>
    <xf numFmtId="0" fontId="14" fillId="3" borderId="1" xfId="0" applyFont="1" applyFill="1" applyBorder="1" applyAlignment="1">
      <alignment horizontal="right" vertical="center" wrapText="1"/>
    </xf>
    <xf numFmtId="0" fontId="14" fillId="3" borderId="1" xfId="0" applyFont="1" applyFill="1" applyBorder="1" applyAlignment="1">
      <alignment horizontal="right" vertical="center"/>
    </xf>
    <xf numFmtId="0" fontId="15" fillId="3" borderId="1" xfId="0" applyFont="1" applyFill="1" applyBorder="1" applyAlignment="1">
      <alignment horizontal="left" vertical="center" wrapText="1"/>
    </xf>
    <xf numFmtId="166" fontId="15" fillId="3" borderId="1" xfId="0" applyNumberFormat="1" applyFont="1" applyFill="1" applyBorder="1" applyAlignment="1">
      <alignment horizontal="right" vertical="center" wrapText="1"/>
    </xf>
    <xf numFmtId="0" fontId="30" fillId="3" borderId="0" xfId="0" applyFont="1" applyFill="1" applyBorder="1" applyAlignment="1">
      <alignment horizontal="left" vertical="center"/>
    </xf>
    <xf numFmtId="4" fontId="21" fillId="3" borderId="0" xfId="5" applyNumberFormat="1" applyFont="1" applyFill="1" applyBorder="1" applyAlignment="1">
      <alignment horizontal="right" vertical="center" wrapText="1"/>
    </xf>
    <xf numFmtId="0" fontId="21" fillId="3" borderId="0" xfId="5" applyFont="1" applyFill="1" applyBorder="1" applyAlignment="1">
      <alignment horizontal="center" vertical="center" wrapText="1"/>
    </xf>
    <xf numFmtId="165" fontId="27" fillId="3" borderId="4" xfId="12" applyFont="1" applyFill="1" applyBorder="1" applyAlignment="1">
      <alignment horizontal="right" vertical="center" wrapText="1"/>
    </xf>
    <xf numFmtId="165" fontId="28" fillId="3" borderId="4" xfId="12" applyFont="1" applyFill="1" applyBorder="1" applyAlignment="1">
      <alignment horizontal="right" vertical="center" wrapText="1"/>
    </xf>
    <xf numFmtId="0" fontId="5" fillId="2" borderId="3" xfId="0" applyFont="1" applyFill="1" applyBorder="1" applyAlignment="1">
      <alignment horizontal="center" vertical="center"/>
    </xf>
    <xf numFmtId="0" fontId="15" fillId="3" borderId="0" xfId="0" applyFont="1" applyFill="1" applyBorder="1" applyAlignment="1" applyProtection="1">
      <alignment horizontal="left" vertical="center" wrapText="1"/>
      <protection locked="0"/>
    </xf>
    <xf numFmtId="4" fontId="15" fillId="3" borderId="0" xfId="0" applyNumberFormat="1" applyFont="1" applyFill="1" applyBorder="1" applyAlignment="1" applyProtection="1">
      <alignment horizontal="right" vertical="center" wrapText="1"/>
      <protection locked="0"/>
    </xf>
    <xf numFmtId="166" fontId="15" fillId="3" borderId="0" xfId="0" applyNumberFormat="1" applyFont="1" applyFill="1" applyBorder="1" applyAlignment="1" applyProtection="1">
      <alignment horizontal="right" vertical="center" wrapText="1"/>
      <protection locked="0"/>
    </xf>
    <xf numFmtId="0" fontId="0" fillId="0" borderId="0" xfId="0" applyProtection="1">
      <protection locked="0"/>
    </xf>
    <xf numFmtId="0" fontId="15" fillId="3" borderId="2" xfId="0" applyFont="1" applyFill="1" applyBorder="1" applyAlignment="1" applyProtection="1">
      <alignment horizontal="left" vertical="center" wrapText="1"/>
      <protection locked="0"/>
    </xf>
    <xf numFmtId="4" fontId="15" fillId="3" borderId="2" xfId="0" applyNumberFormat="1" applyFont="1" applyFill="1" applyBorder="1" applyAlignment="1" applyProtection="1">
      <alignment horizontal="right" vertical="center" wrapText="1"/>
      <protection locked="0"/>
    </xf>
    <xf numFmtId="166" fontId="15" fillId="3" borderId="2" xfId="0" applyNumberFormat="1" applyFont="1" applyFill="1" applyBorder="1" applyAlignment="1" applyProtection="1">
      <alignment horizontal="right" vertical="center" wrapText="1"/>
      <protection locked="0"/>
    </xf>
    <xf numFmtId="0" fontId="14" fillId="3" borderId="2" xfId="0" applyFont="1" applyFill="1" applyBorder="1" applyAlignment="1" applyProtection="1">
      <alignment horizontal="center" vertical="center"/>
    </xf>
    <xf numFmtId="165" fontId="15" fillId="3" borderId="0" xfId="12" applyFont="1" applyFill="1" applyBorder="1" applyAlignment="1" applyProtection="1">
      <alignment horizontal="right" vertical="center" wrapText="1"/>
    </xf>
    <xf numFmtId="165" fontId="15" fillId="3" borderId="2" xfId="12" applyFont="1" applyFill="1" applyBorder="1" applyAlignment="1" applyProtection="1">
      <alignment horizontal="right" vertical="center" wrapText="1"/>
    </xf>
    <xf numFmtId="165" fontId="14" fillId="3" borderId="1" xfId="12" applyFont="1" applyFill="1" applyBorder="1" applyAlignment="1" applyProtection="1">
      <alignment horizontal="right" vertical="center" wrapText="1"/>
    </xf>
    <xf numFmtId="165" fontId="4" fillId="3" borderId="5" xfId="12" applyFont="1" applyFill="1" applyBorder="1" applyAlignment="1" applyProtection="1">
      <alignment horizontal="right" vertical="center"/>
      <protection locked="0"/>
    </xf>
    <xf numFmtId="165" fontId="4" fillId="3" borderId="0" xfId="12" applyFont="1" applyFill="1" applyBorder="1" applyAlignment="1" applyProtection="1">
      <alignment horizontal="right" vertical="center"/>
      <protection locked="0"/>
    </xf>
    <xf numFmtId="17" fontId="21" fillId="3" borderId="1" xfId="0" applyNumberFormat="1" applyFont="1" applyFill="1" applyBorder="1" applyAlignment="1">
      <alignment horizontal="left" vertical="center" wrapText="1"/>
    </xf>
    <xf numFmtId="167" fontId="21" fillId="3" borderId="1" xfId="12" applyNumberFormat="1" applyFont="1" applyFill="1" applyBorder="1" applyAlignment="1">
      <alignment horizontal="right" vertical="center" wrapText="1"/>
    </xf>
    <xf numFmtId="0" fontId="33" fillId="3" borderId="0" xfId="5" applyFont="1" applyFill="1" applyBorder="1" applyAlignment="1">
      <alignment horizontal="center"/>
    </xf>
    <xf numFmtId="0" fontId="34" fillId="3" borderId="0" xfId="5" applyFont="1" applyFill="1" applyAlignment="1" applyProtection="1">
      <alignment horizontal="center" vertical="center"/>
      <protection locked="0"/>
    </xf>
    <xf numFmtId="0" fontId="24" fillId="2" borderId="0" xfId="0" applyFont="1" applyFill="1" applyAlignment="1" applyProtection="1">
      <alignment horizontal="center"/>
      <protection locked="0"/>
    </xf>
    <xf numFmtId="0" fontId="35" fillId="3" borderId="0" xfId="5" applyFont="1" applyFill="1" applyAlignment="1">
      <alignment horizontal="center"/>
    </xf>
    <xf numFmtId="0" fontId="4" fillId="3" borderId="0" xfId="0" applyFont="1" applyFill="1" applyBorder="1" applyAlignment="1" applyProtection="1">
      <alignment horizontal="left" vertical="center" wrapText="1"/>
      <protection locked="0"/>
    </xf>
    <xf numFmtId="0" fontId="2" fillId="3" borderId="0" xfId="0" applyFont="1" applyFill="1" applyAlignment="1">
      <alignment horizontal="left" vertical="center"/>
    </xf>
    <xf numFmtId="0" fontId="4" fillId="3" borderId="0" xfId="0" applyFont="1" applyFill="1" applyBorder="1" applyAlignment="1" applyProtection="1">
      <alignment horizontal="center" vertical="center" wrapText="1"/>
      <protection locked="0"/>
    </xf>
    <xf numFmtId="17" fontId="21" fillId="3" borderId="1" xfId="0" applyNumberFormat="1" applyFont="1" applyFill="1" applyBorder="1" applyAlignment="1">
      <alignment horizontal="center" vertical="center" wrapText="1"/>
    </xf>
    <xf numFmtId="0" fontId="2" fillId="3" borderId="0" xfId="0" applyFont="1" applyFill="1" applyAlignment="1">
      <alignment horizontal="center" vertical="center"/>
    </xf>
    <xf numFmtId="0" fontId="21" fillId="3" borderId="2" xfId="0" applyFont="1" applyFill="1" applyBorder="1" applyAlignment="1" applyProtection="1">
      <alignment horizontal="left" vertical="center" wrapText="1"/>
    </xf>
    <xf numFmtId="4" fontId="21" fillId="3" borderId="1" xfId="0" applyNumberFormat="1" applyFont="1" applyFill="1" applyBorder="1" applyAlignment="1" applyProtection="1">
      <alignment horizontal="center" vertical="center"/>
    </xf>
    <xf numFmtId="0" fontId="21" fillId="3" borderId="0" xfId="0" applyFont="1" applyFill="1" applyBorder="1" applyAlignment="1" applyProtection="1">
      <alignment horizontal="left" vertical="center" wrapText="1"/>
    </xf>
    <xf numFmtId="165" fontId="4" fillId="3" borderId="6" xfId="12" applyFont="1" applyFill="1" applyBorder="1" applyAlignment="1" applyProtection="1">
      <alignment horizontal="center" vertical="center"/>
    </xf>
    <xf numFmtId="0" fontId="4" fillId="3" borderId="3" xfId="0" applyFont="1" applyFill="1" applyBorder="1" applyAlignment="1" applyProtection="1">
      <alignment vertical="center"/>
    </xf>
    <xf numFmtId="0" fontId="21" fillId="3" borderId="3" xfId="0" applyFont="1" applyFill="1" applyBorder="1" applyAlignment="1" applyProtection="1">
      <alignment horizontal="right" vertical="center" wrapText="1"/>
    </xf>
    <xf numFmtId="165" fontId="21" fillId="3" borderId="3" xfId="12" applyFont="1" applyFill="1" applyBorder="1" applyAlignment="1" applyProtection="1">
      <alignment horizontal="right" vertical="center"/>
    </xf>
    <xf numFmtId="0" fontId="4" fillId="3" borderId="7" xfId="0" applyFont="1" applyFill="1" applyBorder="1" applyAlignment="1" applyProtection="1">
      <alignment vertical="center"/>
    </xf>
    <xf numFmtId="165" fontId="21" fillId="3" borderId="7" xfId="12" applyFont="1" applyFill="1" applyBorder="1" applyAlignment="1" applyProtection="1">
      <alignment horizontal="right" vertical="center"/>
    </xf>
    <xf numFmtId="0" fontId="21" fillId="3" borderId="1" xfId="0" applyFont="1" applyFill="1" applyBorder="1" applyAlignment="1" applyProtection="1">
      <alignment vertical="center" wrapText="1"/>
    </xf>
    <xf numFmtId="165" fontId="21" fillId="3" borderId="1" xfId="12" applyFont="1" applyFill="1" applyBorder="1" applyAlignment="1" applyProtection="1">
      <alignment horizontal="right" vertical="center"/>
    </xf>
    <xf numFmtId="0" fontId="4" fillId="3" borderId="2" xfId="0" applyFont="1" applyFill="1" applyBorder="1" applyAlignment="1" applyProtection="1">
      <alignment vertical="center"/>
    </xf>
    <xf numFmtId="4" fontId="21" fillId="3" borderId="2" xfId="0" applyNumberFormat="1" applyFont="1" applyFill="1" applyBorder="1" applyAlignment="1" applyProtection="1">
      <alignment horizontal="right" vertical="center"/>
    </xf>
    <xf numFmtId="0" fontId="21" fillId="3" borderId="2" xfId="0" applyFont="1" applyFill="1" applyBorder="1" applyAlignment="1" applyProtection="1">
      <alignment horizontal="left" vertical="center"/>
    </xf>
    <xf numFmtId="0" fontId="21" fillId="3" borderId="0" xfId="0" applyFont="1" applyFill="1" applyBorder="1" applyAlignment="1" applyProtection="1">
      <alignment vertical="center" wrapText="1"/>
    </xf>
    <xf numFmtId="0" fontId="21" fillId="3" borderId="6" xfId="0" applyFont="1" applyFill="1" applyBorder="1" applyAlignment="1" applyProtection="1">
      <alignment horizontal="center" vertical="center"/>
    </xf>
    <xf numFmtId="0" fontId="21" fillId="3" borderId="0" xfId="0" applyFont="1" applyFill="1" applyBorder="1" applyAlignment="1" applyProtection="1">
      <alignment vertical="center"/>
    </xf>
    <xf numFmtId="0" fontId="31" fillId="3" borderId="0" xfId="0" applyFont="1" applyFill="1" applyBorder="1" applyAlignment="1" applyProtection="1">
      <alignment vertical="center" wrapText="1"/>
    </xf>
    <xf numFmtId="165" fontId="4" fillId="3" borderId="0" xfId="12" applyFont="1" applyFill="1" applyBorder="1" applyAlignment="1" applyProtection="1">
      <alignment horizontal="center" vertical="center"/>
    </xf>
    <xf numFmtId="165" fontId="4" fillId="3" borderId="8" xfId="12" applyFont="1" applyFill="1" applyBorder="1" applyAlignment="1" applyProtection="1">
      <alignment horizontal="center" vertical="center"/>
    </xf>
    <xf numFmtId="0" fontId="21" fillId="3" borderId="2" xfId="0" applyFont="1" applyFill="1" applyBorder="1" applyAlignment="1" applyProtection="1">
      <alignment horizontal="right" vertical="center" wrapText="1"/>
    </xf>
    <xf numFmtId="165" fontId="21" fillId="3" borderId="2" xfId="12" applyFont="1" applyFill="1" applyBorder="1" applyAlignment="1" applyProtection="1">
      <alignment horizontal="right" vertical="center"/>
    </xf>
    <xf numFmtId="0" fontId="21" fillId="3" borderId="2" xfId="0" applyFont="1" applyFill="1" applyBorder="1" applyAlignment="1" applyProtection="1">
      <alignment vertical="center"/>
    </xf>
    <xf numFmtId="165" fontId="21" fillId="3" borderId="1" xfId="12" applyFont="1" applyFill="1" applyBorder="1" applyAlignment="1" applyProtection="1">
      <alignment horizontal="center" vertical="center"/>
    </xf>
    <xf numFmtId="0" fontId="25" fillId="3" borderId="1" xfId="0" applyFont="1" applyFill="1" applyBorder="1" applyAlignment="1" applyProtection="1">
      <alignment horizontal="center" vertical="center"/>
    </xf>
    <xf numFmtId="0" fontId="4" fillId="3" borderId="0" xfId="0" applyFont="1" applyFill="1" applyBorder="1" applyAlignment="1" applyProtection="1">
      <alignment vertical="center" wrapText="1"/>
      <protection locked="0"/>
    </xf>
    <xf numFmtId="165" fontId="4" fillId="3" borderId="0" xfId="12" applyFont="1" applyFill="1" applyBorder="1" applyAlignment="1" applyProtection="1">
      <alignment horizontal="right" vertical="center" wrapText="1"/>
      <protection locked="0"/>
    </xf>
    <xf numFmtId="1" fontId="4" fillId="3" borderId="0" xfId="0" applyNumberFormat="1" applyFont="1" applyFill="1" applyBorder="1" applyAlignment="1" applyProtection="1">
      <alignment horizontal="left" vertical="center" wrapText="1"/>
    </xf>
    <xf numFmtId="0" fontId="2" fillId="3" borderId="0" xfId="0" applyFont="1" applyFill="1" applyAlignment="1" applyProtection="1">
      <alignment vertical="center"/>
      <protection locked="0"/>
    </xf>
    <xf numFmtId="0" fontId="2" fillId="3" borderId="0" xfId="0" applyFont="1" applyFill="1" applyAlignment="1" applyProtection="1">
      <alignment horizontal="center" vertical="center"/>
      <protection locked="0"/>
    </xf>
    <xf numFmtId="4" fontId="2" fillId="3" borderId="0" xfId="0" applyNumberFormat="1" applyFont="1" applyFill="1" applyAlignment="1" applyProtection="1">
      <alignment vertical="center"/>
      <protection locked="0"/>
    </xf>
    <xf numFmtId="0" fontId="37" fillId="3" borderId="0" xfId="0" applyFont="1" applyFill="1" applyAlignment="1" applyProtection="1">
      <alignment vertical="center"/>
      <protection locked="0"/>
    </xf>
    <xf numFmtId="165" fontId="2" fillId="3" borderId="9" xfId="12" applyFont="1" applyFill="1" applyBorder="1" applyAlignment="1" applyProtection="1">
      <alignment horizontal="right" vertical="center"/>
      <protection locked="0"/>
    </xf>
    <xf numFmtId="165" fontId="2" fillId="3" borderId="10" xfId="12" applyFont="1" applyFill="1" applyBorder="1" applyAlignment="1" applyProtection="1">
      <alignment horizontal="right" vertical="center"/>
      <protection locked="0"/>
    </xf>
    <xf numFmtId="0" fontId="25" fillId="3" borderId="0" xfId="0" applyFont="1" applyFill="1" applyAlignment="1" applyProtection="1">
      <alignment horizontal="left" vertical="center"/>
    </xf>
    <xf numFmtId="10" fontId="21" fillId="3" borderId="1" xfId="10" applyNumberFormat="1" applyFont="1" applyFill="1" applyBorder="1" applyAlignment="1">
      <alignment horizontal="right" vertical="center" wrapText="1"/>
    </xf>
    <xf numFmtId="10" fontId="21" fillId="3" borderId="7" xfId="10" applyNumberFormat="1" applyFont="1" applyFill="1" applyBorder="1" applyAlignment="1" applyProtection="1">
      <alignment horizontal="right" vertical="center"/>
    </xf>
    <xf numFmtId="165" fontId="4" fillId="3" borderId="3" xfId="12" applyFont="1" applyFill="1" applyBorder="1" applyAlignment="1" applyProtection="1">
      <alignment horizontal="right" vertical="center"/>
    </xf>
    <xf numFmtId="0" fontId="14" fillId="3" borderId="1" xfId="0" applyFont="1" applyFill="1" applyBorder="1" applyAlignment="1">
      <alignment horizontal="center" vertical="center" wrapText="1"/>
    </xf>
    <xf numFmtId="0" fontId="15" fillId="3" borderId="0" xfId="0" applyFont="1" applyFill="1" applyBorder="1" applyAlignment="1" applyProtection="1">
      <alignment horizontal="right" vertical="center" wrapText="1"/>
      <protection locked="0"/>
    </xf>
    <xf numFmtId="0" fontId="0" fillId="0" borderId="0" xfId="0" applyAlignment="1">
      <alignment horizontal="right"/>
    </xf>
    <xf numFmtId="165" fontId="4" fillId="3" borderId="0" xfId="12" applyFont="1" applyFill="1" applyBorder="1" applyAlignment="1" applyProtection="1">
      <alignment horizontal="center" vertical="center" wrapText="1"/>
      <protection locked="0"/>
    </xf>
    <xf numFmtId="165" fontId="4" fillId="3" borderId="6" xfId="12" applyFont="1" applyFill="1" applyBorder="1" applyAlignment="1" applyProtection="1">
      <alignment horizontal="center" vertical="center" wrapText="1"/>
      <protection locked="0"/>
    </xf>
    <xf numFmtId="4" fontId="21" fillId="3" borderId="1" xfId="0" applyNumberFormat="1" applyFont="1" applyFill="1" applyBorder="1" applyAlignment="1" applyProtection="1">
      <alignment horizontal="right" vertical="center"/>
      <protection locked="0"/>
    </xf>
    <xf numFmtId="4" fontId="21" fillId="3" borderId="1" xfId="0" applyNumberFormat="1" applyFont="1" applyFill="1" applyBorder="1" applyAlignment="1">
      <alignment horizontal="right" vertical="center"/>
    </xf>
    <xf numFmtId="0" fontId="21" fillId="3" borderId="1" xfId="5" applyFont="1" applyFill="1" applyBorder="1" applyAlignment="1">
      <alignment horizontal="left" vertical="center" wrapText="1"/>
    </xf>
    <xf numFmtId="0" fontId="21" fillId="3" borderId="2" xfId="0" applyFont="1" applyFill="1" applyBorder="1" applyAlignment="1" applyProtection="1">
      <alignment vertical="center" wrapText="1"/>
    </xf>
    <xf numFmtId="0" fontId="21" fillId="3" borderId="1" xfId="0" applyFont="1" applyFill="1" applyBorder="1" applyAlignment="1" applyProtection="1">
      <alignment horizontal="left" vertical="center" wrapText="1"/>
    </xf>
    <xf numFmtId="0" fontId="21" fillId="3" borderId="2" xfId="5" applyFont="1" applyFill="1" applyBorder="1" applyAlignment="1">
      <alignment horizontal="left" vertical="center"/>
    </xf>
    <xf numFmtId="0" fontId="21" fillId="3" borderId="2" xfId="5" applyFont="1" applyFill="1" applyBorder="1" applyAlignment="1">
      <alignment horizontal="right" vertical="center" wrapText="1"/>
    </xf>
    <xf numFmtId="10" fontId="21" fillId="3" borderId="1" xfId="10" applyNumberFormat="1" applyFont="1" applyFill="1" applyBorder="1" applyAlignment="1" applyProtection="1">
      <alignment horizontal="right" vertical="center"/>
      <protection locked="0"/>
    </xf>
    <xf numFmtId="10" fontId="21" fillId="3" borderId="1" xfId="10" applyNumberFormat="1" applyFont="1" applyFill="1" applyBorder="1" applyAlignment="1" applyProtection="1">
      <alignment horizontal="right" vertical="center"/>
    </xf>
    <xf numFmtId="10" fontId="21" fillId="3" borderId="1" xfId="10" applyNumberFormat="1" applyFont="1" applyFill="1" applyBorder="1" applyAlignment="1" applyProtection="1">
      <alignment horizontal="center" vertical="center"/>
    </xf>
    <xf numFmtId="10" fontId="4" fillId="3" borderId="6" xfId="10" applyNumberFormat="1" applyFont="1" applyFill="1" applyBorder="1" applyAlignment="1" applyProtection="1">
      <alignment horizontal="center" vertical="center"/>
    </xf>
    <xf numFmtId="10" fontId="21" fillId="3" borderId="2" xfId="10" applyNumberFormat="1" applyFont="1" applyFill="1" applyBorder="1" applyAlignment="1" applyProtection="1">
      <alignment horizontal="right" vertical="center"/>
    </xf>
    <xf numFmtId="10" fontId="21" fillId="3" borderId="6" xfId="10" applyNumberFormat="1" applyFont="1" applyFill="1" applyBorder="1" applyAlignment="1" applyProtection="1">
      <alignment horizontal="center" vertical="center"/>
    </xf>
    <xf numFmtId="10" fontId="4" fillId="3" borderId="0" xfId="10" applyNumberFormat="1" applyFont="1" applyFill="1" applyBorder="1" applyAlignment="1" applyProtection="1">
      <alignment horizontal="center" vertical="center"/>
    </xf>
    <xf numFmtId="10" fontId="21" fillId="3" borderId="3" xfId="10" applyNumberFormat="1" applyFont="1" applyFill="1" applyBorder="1" applyAlignment="1" applyProtection="1">
      <alignment horizontal="right" vertical="center"/>
    </xf>
    <xf numFmtId="10" fontId="4" fillId="3" borderId="8" xfId="10" applyNumberFormat="1" applyFont="1" applyFill="1" applyBorder="1" applyAlignment="1" applyProtection="1">
      <alignment horizontal="center" vertical="center"/>
    </xf>
    <xf numFmtId="10" fontId="4" fillId="3" borderId="3" xfId="10" applyNumberFormat="1" applyFont="1" applyFill="1" applyBorder="1" applyAlignment="1" applyProtection="1">
      <alignment horizontal="right" vertical="center"/>
    </xf>
    <xf numFmtId="165" fontId="28" fillId="3" borderId="7" xfId="12" applyFont="1" applyFill="1" applyBorder="1" applyAlignment="1">
      <alignment horizontal="right" vertical="center" wrapText="1"/>
    </xf>
    <xf numFmtId="0" fontId="21" fillId="3" borderId="7" xfId="5" applyFont="1" applyFill="1" applyBorder="1" applyAlignment="1">
      <alignment horizontal="right" vertical="center" wrapText="1"/>
    </xf>
    <xf numFmtId="10" fontId="21" fillId="3" borderId="7" xfId="10" applyNumberFormat="1" applyFont="1" applyFill="1" applyBorder="1" applyAlignment="1">
      <alignment horizontal="right" vertical="center" wrapText="1"/>
    </xf>
    <xf numFmtId="10" fontId="21" fillId="3" borderId="0" xfId="10" applyNumberFormat="1" applyFont="1" applyFill="1" applyBorder="1" applyAlignment="1">
      <alignment horizontal="center" vertical="center" wrapText="1"/>
    </xf>
    <xf numFmtId="10" fontId="28" fillId="3" borderId="1" xfId="10" applyNumberFormat="1" applyFont="1" applyFill="1" applyBorder="1" applyAlignment="1">
      <alignment horizontal="right" vertical="center" wrapText="1"/>
    </xf>
    <xf numFmtId="10" fontId="28" fillId="3" borderId="2" xfId="10" applyNumberFormat="1" applyFont="1" applyFill="1" applyBorder="1" applyAlignment="1">
      <alignment horizontal="right" vertical="center" wrapText="1"/>
    </xf>
    <xf numFmtId="10" fontId="21" fillId="3" borderId="2" xfId="10" applyNumberFormat="1" applyFont="1" applyFill="1" applyBorder="1" applyAlignment="1">
      <alignment horizontal="right" vertical="center" wrapText="1"/>
    </xf>
    <xf numFmtId="10" fontId="3" fillId="3" borderId="0" xfId="10" applyNumberFormat="1" applyFont="1" applyFill="1" applyBorder="1" applyAlignment="1">
      <alignment horizontal="right" vertical="center"/>
    </xf>
    <xf numFmtId="10" fontId="28" fillId="3" borderId="3" xfId="10" applyNumberFormat="1" applyFont="1" applyFill="1" applyBorder="1" applyAlignment="1">
      <alignment horizontal="right" vertical="center" wrapText="1"/>
    </xf>
    <xf numFmtId="10" fontId="27" fillId="3" borderId="0" xfId="10" applyNumberFormat="1" applyFont="1" applyFill="1" applyBorder="1" applyAlignment="1">
      <alignment horizontal="right" vertical="center" wrapText="1"/>
    </xf>
    <xf numFmtId="10" fontId="27" fillId="3" borderId="4" xfId="10" applyNumberFormat="1" applyFont="1" applyFill="1" applyBorder="1" applyAlignment="1">
      <alignment horizontal="right" vertical="center" wrapText="1"/>
    </xf>
    <xf numFmtId="165" fontId="21" fillId="3" borderId="1" xfId="5" applyNumberFormat="1" applyFont="1" applyFill="1" applyBorder="1" applyAlignment="1">
      <alignment horizontal="right" vertical="center" wrapText="1"/>
    </xf>
    <xf numFmtId="165" fontId="27" fillId="3" borderId="1" xfId="12" applyFont="1" applyFill="1" applyBorder="1" applyAlignment="1">
      <alignment horizontal="right" vertical="center" wrapText="1"/>
    </xf>
    <xf numFmtId="165" fontId="21" fillId="3" borderId="0" xfId="12" applyFont="1" applyFill="1" applyBorder="1" applyAlignment="1" applyProtection="1">
      <alignment horizontal="right" vertical="center"/>
    </xf>
    <xf numFmtId="0" fontId="21" fillId="3" borderId="1" xfId="0" applyFont="1" applyFill="1" applyBorder="1" applyAlignment="1" applyProtection="1">
      <alignment horizontal="left" vertical="center"/>
    </xf>
    <xf numFmtId="167" fontId="21" fillId="3" borderId="1" xfId="12" applyNumberFormat="1" applyFont="1" applyFill="1" applyBorder="1" applyAlignment="1" applyProtection="1">
      <alignment horizontal="right" vertical="center" wrapText="1"/>
    </xf>
    <xf numFmtId="165" fontId="21" fillId="3" borderId="1" xfId="12" applyNumberFormat="1" applyFont="1" applyFill="1" applyBorder="1" applyAlignment="1" applyProtection="1">
      <alignment horizontal="right" vertical="center" wrapText="1"/>
    </xf>
    <xf numFmtId="0" fontId="2" fillId="3" borderId="0" xfId="0" applyFont="1" applyFill="1" applyBorder="1" applyAlignment="1" applyProtection="1">
      <alignment vertical="center"/>
    </xf>
    <xf numFmtId="165" fontId="4" fillId="3" borderId="0" xfId="12" applyFont="1" applyFill="1" applyBorder="1" applyAlignment="1" applyProtection="1">
      <alignment horizontal="right" vertical="center"/>
    </xf>
    <xf numFmtId="0" fontId="2" fillId="3" borderId="6" xfId="0" applyFont="1" applyFill="1" applyBorder="1" applyAlignment="1" applyProtection="1">
      <alignment horizontal="right" vertical="center"/>
    </xf>
    <xf numFmtId="0" fontId="2" fillId="3" borderId="0" xfId="0" applyFont="1" applyFill="1" applyBorder="1" applyAlignment="1" applyProtection="1">
      <alignment horizontal="right" vertical="center"/>
    </xf>
    <xf numFmtId="0" fontId="2" fillId="3" borderId="0" xfId="0" applyFont="1" applyFill="1" applyBorder="1" applyAlignment="1" applyProtection="1">
      <alignment horizontal="center" vertical="center"/>
    </xf>
    <xf numFmtId="0" fontId="2" fillId="3" borderId="0" xfId="0" applyFont="1" applyFill="1" applyBorder="1" applyAlignment="1" applyProtection="1">
      <alignment horizontal="left" vertical="center"/>
    </xf>
    <xf numFmtId="4" fontId="2" fillId="3" borderId="0" xfId="0" applyNumberFormat="1" applyFont="1" applyFill="1" applyBorder="1" applyAlignment="1" applyProtection="1">
      <alignment vertical="center"/>
    </xf>
    <xf numFmtId="165" fontId="4" fillId="3" borderId="1" xfId="12" applyFont="1" applyFill="1" applyBorder="1" applyAlignment="1" applyProtection="1">
      <alignment horizontal="right" vertical="center"/>
      <protection locked="0"/>
    </xf>
    <xf numFmtId="10" fontId="4" fillId="3" borderId="0" xfId="10" applyNumberFormat="1" applyFont="1" applyFill="1" applyBorder="1" applyAlignment="1" applyProtection="1">
      <alignment horizontal="right" vertical="center"/>
    </xf>
    <xf numFmtId="165" fontId="21" fillId="3" borderId="4" xfId="12" applyFont="1" applyFill="1" applyBorder="1" applyAlignment="1" applyProtection="1">
      <alignment horizontal="right" vertical="center"/>
    </xf>
    <xf numFmtId="0" fontId="21" fillId="3" borderId="1" xfId="0" applyFont="1" applyFill="1" applyBorder="1" applyAlignment="1" applyProtection="1">
      <alignment horizontal="center" vertical="center" wrapText="1"/>
    </xf>
    <xf numFmtId="9" fontId="7" fillId="3" borderId="1" xfId="0" applyNumberFormat="1" applyFont="1" applyFill="1" applyBorder="1" applyAlignment="1" applyProtection="1">
      <alignment vertical="center"/>
    </xf>
    <xf numFmtId="0" fontId="15" fillId="3" borderId="0" xfId="0" applyFont="1" applyFill="1" applyAlignment="1">
      <alignment vertical="center"/>
    </xf>
    <xf numFmtId="0" fontId="21" fillId="3" borderId="2" xfId="0" applyFont="1" applyFill="1" applyBorder="1" applyAlignment="1" applyProtection="1">
      <alignment horizontal="center" vertical="center" wrapText="1"/>
      <protection locked="0"/>
    </xf>
    <xf numFmtId="165" fontId="4" fillId="3" borderId="16" xfId="12" applyFont="1" applyFill="1" applyBorder="1" applyAlignment="1" applyProtection="1">
      <alignment horizontal="right" vertical="center"/>
      <protection locked="0"/>
    </xf>
    <xf numFmtId="0" fontId="21" fillId="3" borderId="1" xfId="0" applyFont="1" applyFill="1" applyBorder="1" applyAlignment="1" applyProtection="1">
      <alignment horizontal="center" vertical="center" wrapText="1"/>
    </xf>
    <xf numFmtId="0" fontId="21" fillId="3" borderId="2" xfId="0" applyFont="1" applyFill="1" applyBorder="1" applyAlignment="1">
      <alignment horizontal="center" vertical="center" wrapText="1"/>
    </xf>
    <xf numFmtId="165" fontId="4" fillId="3" borderId="15" xfId="12" applyFont="1" applyFill="1" applyBorder="1" applyAlignment="1" applyProtection="1">
      <alignment horizontal="center" vertical="center" wrapText="1"/>
    </xf>
    <xf numFmtId="165" fontId="21" fillId="3" borderId="12" xfId="12" applyNumberFormat="1" applyFont="1" applyFill="1" applyBorder="1" applyAlignment="1" applyProtection="1">
      <alignment horizontal="right" vertical="center" wrapText="1"/>
    </xf>
    <xf numFmtId="0" fontId="21" fillId="3" borderId="30" xfId="0" applyFont="1" applyFill="1" applyBorder="1" applyAlignment="1">
      <alignment horizontal="center" vertical="center" wrapText="1"/>
    </xf>
    <xf numFmtId="0" fontId="21" fillId="3" borderId="28" xfId="0" applyFont="1" applyFill="1" applyBorder="1" applyAlignment="1">
      <alignment horizontal="center" vertical="center" wrapText="1"/>
    </xf>
    <xf numFmtId="165" fontId="4" fillId="3" borderId="17" xfId="12" applyFont="1" applyFill="1" applyBorder="1" applyAlignment="1" applyProtection="1">
      <alignment horizontal="right" vertical="center" wrapText="1"/>
      <protection locked="0"/>
    </xf>
    <xf numFmtId="165" fontId="21" fillId="3" borderId="15" xfId="12" applyFont="1" applyFill="1" applyBorder="1" applyAlignment="1" applyProtection="1">
      <alignment horizontal="right" vertical="center" wrapText="1"/>
    </xf>
    <xf numFmtId="165" fontId="21" fillId="3" borderId="14" xfId="12" applyNumberFormat="1" applyFont="1" applyFill="1" applyBorder="1" applyAlignment="1" applyProtection="1">
      <alignment horizontal="right" vertical="center" wrapText="1"/>
    </xf>
    <xf numFmtId="9" fontId="7" fillId="3" borderId="0" xfId="0" applyNumberFormat="1" applyFont="1" applyFill="1" applyBorder="1" applyAlignment="1" applyProtection="1">
      <alignment vertical="center"/>
    </xf>
    <xf numFmtId="0" fontId="2" fillId="3" borderId="0" xfId="0" applyFont="1" applyFill="1" applyBorder="1" applyAlignment="1" applyProtection="1">
      <alignment vertical="center"/>
      <protection locked="0"/>
    </xf>
    <xf numFmtId="0" fontId="2" fillId="3" borderId="6" xfId="0" applyFont="1" applyFill="1" applyBorder="1" applyAlignment="1" applyProtection="1">
      <alignment vertical="center"/>
    </xf>
    <xf numFmtId="9" fontId="7" fillId="3" borderId="11" xfId="10" applyFont="1" applyFill="1" applyBorder="1" applyAlignment="1" applyProtection="1">
      <alignment horizontal="center" vertical="center"/>
      <protection locked="0"/>
    </xf>
    <xf numFmtId="9" fontId="7" fillId="3" borderId="11" xfId="10" applyFont="1" applyFill="1" applyBorder="1" applyAlignment="1" applyProtection="1">
      <alignment horizontal="center" vertical="center"/>
    </xf>
    <xf numFmtId="0" fontId="0" fillId="3" borderId="0" xfId="0" applyFill="1" applyAlignment="1">
      <alignment horizontal="center" vertical="center"/>
    </xf>
    <xf numFmtId="165" fontId="4" fillId="3" borderId="31" xfId="12" applyFont="1" applyFill="1" applyBorder="1" applyAlignment="1" applyProtection="1">
      <alignment horizontal="right" vertical="center"/>
      <protection locked="0"/>
    </xf>
    <xf numFmtId="0" fontId="0" fillId="3" borderId="0" xfId="0" applyFill="1" applyProtection="1">
      <protection locked="0"/>
    </xf>
    <xf numFmtId="0" fontId="0" fillId="3" borderId="0" xfId="0" applyFill="1" applyAlignment="1" applyProtection="1">
      <alignment horizontal="center" vertical="center"/>
      <protection locked="0"/>
    </xf>
    <xf numFmtId="4" fontId="21" fillId="3" borderId="12" xfId="5" applyNumberFormat="1" applyFont="1" applyFill="1" applyBorder="1" applyAlignment="1" applyProtection="1">
      <alignment horizontal="center" vertical="center" wrapText="1"/>
    </xf>
    <xf numFmtId="4" fontId="21" fillId="3" borderId="13" xfId="5" applyNumberFormat="1" applyFont="1" applyFill="1" applyBorder="1" applyAlignment="1" applyProtection="1">
      <alignment horizontal="center" vertical="center" wrapText="1"/>
    </xf>
    <xf numFmtId="4" fontId="21" fillId="3" borderId="14" xfId="5" applyNumberFormat="1" applyFont="1" applyFill="1" applyBorder="1" applyAlignment="1" applyProtection="1">
      <alignment horizontal="center" vertical="center" wrapText="1"/>
    </xf>
    <xf numFmtId="0" fontId="4" fillId="3" borderId="0" xfId="0" applyFont="1" applyFill="1" applyAlignment="1" applyProtection="1">
      <alignment horizontal="right" vertical="center"/>
    </xf>
    <xf numFmtId="0" fontId="4" fillId="3" borderId="0" xfId="0" applyFont="1" applyFill="1" applyAlignment="1" applyProtection="1">
      <alignment horizontal="left" vertical="center"/>
    </xf>
    <xf numFmtId="0" fontId="4" fillId="3" borderId="0" xfId="0" applyFont="1" applyFill="1" applyAlignment="1" applyProtection="1">
      <alignment horizontal="left" vertical="center" wrapText="1"/>
    </xf>
    <xf numFmtId="0" fontId="4" fillId="3" borderId="0" xfId="0" applyFont="1" applyFill="1" applyProtection="1"/>
    <xf numFmtId="0" fontId="4" fillId="3" borderId="15" xfId="0" applyFont="1" applyFill="1" applyBorder="1" applyAlignment="1" applyProtection="1">
      <alignment horizontal="right" vertical="center"/>
      <protection locked="0"/>
    </xf>
    <xf numFmtId="0" fontId="4" fillId="3" borderId="16" xfId="0" applyFont="1" applyFill="1" applyBorder="1" applyAlignment="1" applyProtection="1">
      <alignment horizontal="left" vertical="center" wrapText="1"/>
      <protection locked="0"/>
    </xf>
    <xf numFmtId="0" fontId="4" fillId="3" borderId="16" xfId="0" applyFont="1" applyFill="1" applyBorder="1" applyAlignment="1" applyProtection="1">
      <alignment horizontal="right" vertical="center"/>
      <protection locked="0"/>
    </xf>
    <xf numFmtId="0" fontId="4" fillId="3" borderId="17" xfId="0" applyFont="1" applyFill="1" applyBorder="1" applyAlignment="1" applyProtection="1">
      <alignment horizontal="left" vertical="center" wrapText="1"/>
      <protection locked="0"/>
    </xf>
    <xf numFmtId="0" fontId="4" fillId="3" borderId="31" xfId="0" applyFont="1" applyFill="1" applyBorder="1" applyAlignment="1" applyProtection="1">
      <alignment horizontal="left" vertical="center" wrapText="1"/>
      <protection locked="0"/>
    </xf>
    <xf numFmtId="0" fontId="4" fillId="3" borderId="30" xfId="0" applyFont="1" applyFill="1" applyBorder="1" applyAlignment="1" applyProtection="1">
      <alignment horizontal="left" vertical="center" wrapText="1"/>
      <protection locked="0"/>
    </xf>
    <xf numFmtId="0" fontId="4" fillId="3" borderId="0" xfId="0" applyFont="1" applyFill="1" applyBorder="1" applyAlignment="1" applyProtection="1">
      <alignment horizontal="left" vertical="center"/>
      <protection locked="0"/>
    </xf>
    <xf numFmtId="0" fontId="2" fillId="3" borderId="1" xfId="0" applyFont="1" applyFill="1" applyBorder="1" applyAlignment="1" applyProtection="1">
      <alignment vertical="center"/>
    </xf>
    <xf numFmtId="0" fontId="2" fillId="3" borderId="0" xfId="0" applyFont="1" applyFill="1" applyBorder="1" applyAlignment="1" applyProtection="1">
      <alignment horizontal="center" vertical="center"/>
      <protection locked="0"/>
    </xf>
    <xf numFmtId="0" fontId="7" fillId="3" borderId="0" xfId="0" applyFont="1" applyFill="1" applyBorder="1" applyAlignment="1" applyProtection="1">
      <alignment horizontal="right" vertical="center"/>
    </xf>
    <xf numFmtId="0" fontId="25" fillId="3" borderId="0" xfId="0" applyFont="1" applyFill="1" applyAlignment="1" applyProtection="1">
      <alignment vertical="center"/>
      <protection locked="0"/>
    </xf>
    <xf numFmtId="0" fontId="7" fillId="3" borderId="0" xfId="0" applyFont="1" applyFill="1" applyAlignment="1" applyProtection="1">
      <alignment vertical="center"/>
      <protection locked="0"/>
    </xf>
    <xf numFmtId="0" fontId="26" fillId="2" borderId="0" xfId="5" applyFont="1" applyFill="1" applyAlignment="1" applyProtection="1">
      <alignment vertical="center"/>
      <protection locked="0"/>
    </xf>
    <xf numFmtId="4" fontId="26" fillId="2" borderId="0" xfId="5" applyNumberFormat="1" applyFont="1" applyFill="1" applyAlignment="1" applyProtection="1">
      <alignment vertical="center"/>
      <protection locked="0"/>
    </xf>
    <xf numFmtId="0" fontId="3" fillId="2" borderId="0" xfId="5" applyFont="1" applyFill="1" applyAlignment="1" applyProtection="1">
      <alignment vertical="center"/>
      <protection locked="0"/>
    </xf>
    <xf numFmtId="0" fontId="3" fillId="0" borderId="0" xfId="5" applyFont="1" applyAlignment="1" applyProtection="1">
      <alignment vertical="center"/>
      <protection locked="0"/>
    </xf>
    <xf numFmtId="4" fontId="3" fillId="0" borderId="0" xfId="5" applyNumberFormat="1" applyFont="1" applyAlignment="1" applyProtection="1">
      <alignment vertical="center"/>
      <protection locked="0"/>
    </xf>
    <xf numFmtId="0" fontId="6" fillId="0" borderId="0" xfId="5" applyFont="1" applyAlignment="1" applyProtection="1">
      <alignment horizontal="justify" vertical="center"/>
      <protection locked="0"/>
    </xf>
    <xf numFmtId="10" fontId="3" fillId="0" borderId="0" xfId="10" applyNumberFormat="1" applyFont="1" applyAlignment="1" applyProtection="1">
      <alignment vertical="center"/>
      <protection locked="0"/>
    </xf>
    <xf numFmtId="0" fontId="19" fillId="0" borderId="0" xfId="5" applyFont="1" applyAlignment="1" applyProtection="1">
      <alignment vertical="center"/>
      <protection locked="0"/>
    </xf>
    <xf numFmtId="10" fontId="4" fillId="3" borderId="1" xfId="10" applyNumberFormat="1" applyFont="1" applyFill="1" applyBorder="1" applyAlignment="1" applyProtection="1">
      <alignment horizontal="right" vertical="center"/>
    </xf>
    <xf numFmtId="0" fontId="21" fillId="3" borderId="1" xfId="0" applyFont="1" applyFill="1" applyBorder="1" applyAlignment="1">
      <alignment horizontal="left" vertical="center"/>
    </xf>
    <xf numFmtId="0" fontId="21" fillId="3" borderId="1" xfId="0" applyFont="1" applyFill="1" applyBorder="1" applyAlignment="1">
      <alignment horizontal="left" vertical="center" wrapText="1"/>
    </xf>
    <xf numFmtId="0" fontId="30" fillId="3" borderId="3" xfId="0" applyFont="1" applyFill="1" applyBorder="1" applyAlignment="1">
      <alignment horizontal="left" vertical="center"/>
    </xf>
    <xf numFmtId="0" fontId="30" fillId="3" borderId="7" xfId="5" applyFont="1" applyFill="1" applyBorder="1" applyAlignment="1">
      <alignment horizontal="left" vertical="center"/>
    </xf>
    <xf numFmtId="0" fontId="4" fillId="3" borderId="7" xfId="5" applyFont="1" applyFill="1" applyBorder="1" applyAlignment="1">
      <alignment horizontal="left" vertical="center" wrapText="1"/>
    </xf>
    <xf numFmtId="165" fontId="27" fillId="3" borderId="7" xfId="12" applyFont="1" applyFill="1" applyBorder="1" applyAlignment="1">
      <alignment horizontal="right" vertical="center" wrapText="1"/>
    </xf>
    <xf numFmtId="10" fontId="27" fillId="3" borderId="7" xfId="10" applyNumberFormat="1" applyFont="1" applyFill="1" applyBorder="1" applyAlignment="1">
      <alignment horizontal="right" vertical="center" wrapText="1"/>
    </xf>
    <xf numFmtId="0" fontId="4" fillId="3" borderId="0" xfId="0" applyFont="1" applyFill="1" applyBorder="1" applyAlignment="1" applyProtection="1">
      <alignment vertical="center"/>
      <protection locked="0"/>
    </xf>
    <xf numFmtId="0" fontId="4" fillId="3" borderId="0" xfId="6" applyFont="1" applyFill="1" applyBorder="1" applyAlignment="1" applyProtection="1">
      <alignment horizontal="left" vertical="center" wrapText="1"/>
      <protection locked="0"/>
    </xf>
    <xf numFmtId="0" fontId="4" fillId="3" borderId="0" xfId="4" applyFont="1" applyFill="1" applyBorder="1" applyAlignment="1" applyProtection="1">
      <alignment vertical="center" wrapText="1"/>
      <protection locked="0"/>
    </xf>
    <xf numFmtId="0" fontId="4" fillId="3" borderId="0" xfId="4" applyFont="1" applyFill="1" applyBorder="1" applyAlignment="1" applyProtection="1">
      <alignment horizontal="left" vertical="center" wrapText="1"/>
      <protection locked="0"/>
    </xf>
    <xf numFmtId="0" fontId="4" fillId="3" borderId="4" xfId="4" applyFont="1" applyFill="1" applyBorder="1" applyAlignment="1" applyProtection="1">
      <alignment horizontal="left" vertical="center" wrapText="1"/>
      <protection locked="0"/>
    </xf>
    <xf numFmtId="165" fontId="4" fillId="3" borderId="2" xfId="12" applyFont="1" applyFill="1" applyBorder="1" applyAlignment="1" applyProtection="1">
      <alignment horizontal="right" vertical="center"/>
      <protection locked="0"/>
    </xf>
    <xf numFmtId="0" fontId="0" fillId="3" borderId="0" xfId="0" applyFill="1" applyBorder="1"/>
    <xf numFmtId="4" fontId="0" fillId="3" borderId="0" xfId="0" applyNumberFormat="1" applyFill="1" applyBorder="1"/>
    <xf numFmtId="0" fontId="21" fillId="3" borderId="2" xfId="0" applyFont="1" applyFill="1" applyBorder="1" applyAlignment="1">
      <alignment horizontal="center" vertical="center" wrapText="1"/>
    </xf>
    <xf numFmtId="0" fontId="21" fillId="3" borderId="6" xfId="0" applyFont="1" applyFill="1" applyBorder="1" applyAlignment="1" applyProtection="1">
      <alignment horizontal="center" vertical="center" wrapText="1"/>
    </xf>
    <xf numFmtId="167" fontId="21" fillId="3" borderId="6" xfId="12" applyNumberFormat="1" applyFont="1" applyFill="1" applyBorder="1" applyAlignment="1" applyProtection="1">
      <alignment horizontal="right" vertical="center" wrapText="1"/>
    </xf>
    <xf numFmtId="165" fontId="21" fillId="3" borderId="6" xfId="12" applyNumberFormat="1" applyFont="1" applyFill="1" applyBorder="1" applyAlignment="1" applyProtection="1">
      <alignment horizontal="right" vertical="center" wrapText="1"/>
    </xf>
    <xf numFmtId="165" fontId="21" fillId="3" borderId="0" xfId="12" applyNumberFormat="1" applyFont="1" applyFill="1" applyBorder="1" applyAlignment="1" applyProtection="1">
      <alignment horizontal="right" vertical="center" wrapText="1"/>
    </xf>
    <xf numFmtId="165" fontId="4" fillId="3" borderId="16" xfId="12" applyFont="1" applyFill="1" applyBorder="1" applyAlignment="1" applyProtection="1">
      <alignment horizontal="right" vertical="center" wrapText="1"/>
      <protection locked="0"/>
    </xf>
    <xf numFmtId="165" fontId="21" fillId="3" borderId="13" xfId="12" applyNumberFormat="1" applyFont="1" applyFill="1" applyBorder="1" applyAlignment="1" applyProtection="1">
      <alignment horizontal="right" vertical="center" wrapText="1"/>
    </xf>
    <xf numFmtId="0" fontId="21" fillId="3" borderId="6" xfId="0" applyFont="1" applyFill="1" applyBorder="1" applyAlignment="1" applyProtection="1">
      <alignment horizontal="left" vertical="center"/>
    </xf>
    <xf numFmtId="165" fontId="21" fillId="3" borderId="17" xfId="12" applyFont="1" applyFill="1" applyBorder="1" applyAlignment="1" applyProtection="1">
      <alignment horizontal="right" vertical="center"/>
    </xf>
    <xf numFmtId="165" fontId="21" fillId="3" borderId="14" xfId="12" applyFont="1" applyFill="1" applyBorder="1" applyAlignment="1">
      <alignment horizontal="right" vertical="center" wrapText="1"/>
    </xf>
    <xf numFmtId="165" fontId="21" fillId="3" borderId="1" xfId="12" applyFont="1" applyFill="1" applyBorder="1" applyAlignment="1">
      <alignment horizontal="center" vertical="center" wrapText="1"/>
    </xf>
    <xf numFmtId="1" fontId="4" fillId="3" borderId="27" xfId="12" applyNumberFormat="1" applyFont="1" applyFill="1" applyBorder="1" applyAlignment="1" applyProtection="1">
      <alignment horizontal="center" vertical="center" wrapText="1"/>
      <protection locked="0"/>
    </xf>
    <xf numFmtId="1" fontId="4" fillId="3" borderId="15" xfId="12" applyNumberFormat="1" applyFont="1" applyFill="1" applyBorder="1" applyAlignment="1" applyProtection="1">
      <alignment horizontal="center" vertical="center" wrapText="1"/>
      <protection locked="0"/>
    </xf>
    <xf numFmtId="1" fontId="4" fillId="3" borderId="29" xfId="12" applyNumberFormat="1" applyFont="1" applyFill="1" applyBorder="1" applyAlignment="1" applyProtection="1">
      <alignment horizontal="center" vertical="center" wrapText="1"/>
      <protection locked="0"/>
    </xf>
    <xf numFmtId="1" fontId="4" fillId="3" borderId="17" xfId="12" applyNumberFormat="1" applyFont="1" applyFill="1" applyBorder="1" applyAlignment="1" applyProtection="1">
      <alignment horizontal="center" vertical="center" wrapText="1"/>
      <protection locked="0"/>
    </xf>
    <xf numFmtId="165" fontId="4" fillId="3" borderId="15" xfId="12" applyFont="1" applyFill="1" applyBorder="1" applyAlignment="1">
      <alignment horizontal="right" vertical="center" wrapText="1"/>
    </xf>
    <xf numFmtId="17" fontId="21" fillId="3" borderId="0" xfId="0" applyNumberFormat="1" applyFont="1" applyFill="1" applyBorder="1" applyAlignment="1">
      <alignment horizontal="left" vertical="center" wrapText="1"/>
    </xf>
    <xf numFmtId="167" fontId="21" fillId="3" borderId="0" xfId="12" applyNumberFormat="1" applyFont="1" applyFill="1" applyBorder="1" applyAlignment="1">
      <alignment horizontal="right" vertical="center" wrapText="1"/>
    </xf>
    <xf numFmtId="17" fontId="21" fillId="3" borderId="0" xfId="0" applyNumberFormat="1" applyFont="1" applyFill="1" applyBorder="1" applyAlignment="1">
      <alignment horizontal="center" vertical="center" wrapText="1"/>
    </xf>
    <xf numFmtId="165" fontId="21" fillId="3" borderId="0" xfId="12" applyFont="1" applyFill="1" applyBorder="1" applyAlignment="1">
      <alignment horizontal="right" vertical="center" wrapText="1"/>
    </xf>
    <xf numFmtId="165" fontId="21" fillId="3" borderId="0" xfId="12" applyFont="1" applyFill="1" applyBorder="1" applyAlignment="1">
      <alignment horizontal="center" vertical="center" wrapText="1"/>
    </xf>
    <xf numFmtId="0" fontId="4" fillId="3" borderId="8" xfId="12" applyNumberFormat="1" applyFont="1" applyFill="1" applyBorder="1" applyAlignment="1" applyProtection="1">
      <alignment horizontal="center" vertical="center"/>
    </xf>
    <xf numFmtId="10" fontId="2" fillId="3" borderId="0" xfId="10" applyNumberFormat="1" applyFont="1" applyFill="1" applyAlignment="1">
      <alignment vertical="center"/>
    </xf>
    <xf numFmtId="0" fontId="2" fillId="3" borderId="0" xfId="0" applyFont="1" applyFill="1" applyAlignment="1" applyProtection="1">
      <alignment vertical="center"/>
    </xf>
    <xf numFmtId="0" fontId="4" fillId="3" borderId="0" xfId="7" applyFont="1" applyFill="1" applyBorder="1" applyAlignment="1" applyProtection="1">
      <alignment horizontal="left" vertical="center" wrapText="1"/>
      <protection locked="0"/>
    </xf>
    <xf numFmtId="10" fontId="2" fillId="3" borderId="0" xfId="10" applyNumberFormat="1" applyFont="1" applyFill="1" applyAlignment="1" applyProtection="1">
      <alignment vertical="center"/>
    </xf>
    <xf numFmtId="10" fontId="2" fillId="3" borderId="0" xfId="10" applyNumberFormat="1" applyFont="1" applyFill="1" applyAlignment="1" applyProtection="1">
      <alignment vertical="center"/>
      <protection locked="0"/>
    </xf>
    <xf numFmtId="0" fontId="25" fillId="3" borderId="0" xfId="0" applyFont="1" applyFill="1" applyBorder="1" applyAlignment="1">
      <alignment vertical="center"/>
    </xf>
    <xf numFmtId="0" fontId="4" fillId="3" borderId="0" xfId="0" applyFont="1" applyFill="1" applyBorder="1" applyAlignment="1" applyProtection="1">
      <alignment horizontal="left" vertical="center" wrapText="1"/>
    </xf>
    <xf numFmtId="0" fontId="4" fillId="3" borderId="4" xfId="0" applyFont="1" applyFill="1" applyBorder="1" applyAlignment="1" applyProtection="1">
      <alignment vertical="center" wrapText="1"/>
    </xf>
    <xf numFmtId="0" fontId="25" fillId="3" borderId="0" xfId="0" applyFont="1" applyFill="1" applyBorder="1" applyAlignment="1">
      <alignment horizontal="center" vertical="center" wrapText="1"/>
    </xf>
    <xf numFmtId="0" fontId="2" fillId="3" borderId="0" xfId="0" applyFont="1" applyFill="1" applyAlignment="1" applyProtection="1">
      <alignment horizontal="left" vertical="center" wrapText="1"/>
      <protection locked="0"/>
    </xf>
    <xf numFmtId="0" fontId="7" fillId="3" borderId="12" xfId="0" applyFont="1" applyFill="1" applyBorder="1" applyAlignment="1" applyProtection="1">
      <alignment horizontal="center" vertical="center"/>
    </xf>
    <xf numFmtId="0" fontId="4" fillId="3" borderId="0" xfId="0" applyFont="1" applyFill="1" applyBorder="1" applyAlignment="1" applyProtection="1">
      <alignment horizontal="right" vertical="center"/>
    </xf>
    <xf numFmtId="1" fontId="4" fillId="3" borderId="30" xfId="12" applyNumberFormat="1" applyFont="1" applyFill="1" applyBorder="1" applyAlignment="1" applyProtection="1">
      <alignment horizontal="center" vertical="center" wrapText="1"/>
      <protection locked="0"/>
    </xf>
    <xf numFmtId="0" fontId="21" fillId="3" borderId="0" xfId="0" applyFont="1" applyFill="1" applyBorder="1" applyAlignment="1">
      <alignment horizontal="center" vertical="center" wrapText="1"/>
    </xf>
    <xf numFmtId="0" fontId="21" fillId="3" borderId="0" xfId="0" applyFont="1" applyFill="1" applyBorder="1" applyAlignment="1">
      <alignment horizontal="center" vertical="center"/>
    </xf>
    <xf numFmtId="10" fontId="4" fillId="3" borderId="35" xfId="0" applyNumberFormat="1" applyFont="1" applyFill="1" applyBorder="1" applyAlignment="1" applyProtection="1">
      <alignment horizontal="right" vertical="center"/>
      <protection locked="0"/>
    </xf>
    <xf numFmtId="10" fontId="4" fillId="3" borderId="34" xfId="0" applyNumberFormat="1" applyFont="1" applyFill="1" applyBorder="1" applyAlignment="1" applyProtection="1">
      <alignment horizontal="right" vertical="center"/>
      <protection locked="0"/>
    </xf>
    <xf numFmtId="10" fontId="4" fillId="3" borderId="33" xfId="0" applyNumberFormat="1" applyFont="1" applyFill="1" applyBorder="1" applyAlignment="1" applyProtection="1">
      <alignment horizontal="right" vertical="center"/>
      <protection locked="0"/>
    </xf>
    <xf numFmtId="0" fontId="21" fillId="3" borderId="2" xfId="0" applyFont="1" applyFill="1" applyBorder="1" applyAlignment="1" applyProtection="1">
      <alignment horizontal="center" vertical="center" wrapText="1"/>
    </xf>
    <xf numFmtId="0" fontId="25" fillId="3" borderId="0" xfId="0" applyFont="1" applyFill="1" applyBorder="1" applyAlignment="1">
      <alignment vertical="center" wrapText="1"/>
    </xf>
    <xf numFmtId="1" fontId="4" fillId="3" borderId="0" xfId="12" applyNumberFormat="1" applyFont="1" applyFill="1" applyBorder="1" applyAlignment="1" applyProtection="1">
      <alignment horizontal="center" vertical="center" wrapText="1"/>
      <protection locked="0"/>
    </xf>
    <xf numFmtId="165" fontId="4" fillId="3" borderId="17" xfId="12" applyFont="1" applyFill="1" applyBorder="1" applyAlignment="1" applyProtection="1">
      <alignment horizontal="right" vertical="center"/>
    </xf>
    <xf numFmtId="165" fontId="4" fillId="3" borderId="27" xfId="12" applyFont="1" applyFill="1" applyBorder="1" applyAlignment="1" applyProtection="1">
      <alignment horizontal="right" vertical="center" wrapText="1"/>
      <protection locked="0"/>
    </xf>
    <xf numFmtId="165" fontId="4" fillId="3" borderId="15" xfId="12" applyFont="1" applyFill="1" applyBorder="1" applyAlignment="1" applyProtection="1">
      <alignment horizontal="right" vertical="center" wrapText="1"/>
      <protection locked="0"/>
    </xf>
    <xf numFmtId="165" fontId="4" fillId="3" borderId="28" xfId="12" applyFont="1" applyFill="1" applyBorder="1" applyAlignment="1" applyProtection="1">
      <alignment horizontal="right" vertical="center" wrapText="1"/>
      <protection locked="0"/>
    </xf>
    <xf numFmtId="165" fontId="4" fillId="3" borderId="0" xfId="12" applyFont="1" applyFill="1" applyBorder="1" applyAlignment="1">
      <alignment horizontal="right" wrapText="1"/>
    </xf>
    <xf numFmtId="165" fontId="4" fillId="3" borderId="15" xfId="12" applyFont="1" applyFill="1" applyBorder="1" applyAlignment="1">
      <alignment horizontal="right" wrapText="1"/>
    </xf>
    <xf numFmtId="0" fontId="38" fillId="3" borderId="0" xfId="5" applyFont="1" applyFill="1" applyBorder="1" applyProtection="1">
      <protection locked="0"/>
    </xf>
    <xf numFmtId="0" fontId="8" fillId="3" borderId="0" xfId="5" applyFont="1" applyFill="1" applyBorder="1" applyProtection="1"/>
    <xf numFmtId="0" fontId="21" fillId="3" borderId="2" xfId="0" applyFont="1" applyFill="1" applyBorder="1" applyAlignment="1">
      <alignment horizontal="center" vertical="center" wrapText="1"/>
    </xf>
    <xf numFmtId="0" fontId="2" fillId="4" borderId="0" xfId="0" applyFont="1" applyFill="1" applyAlignment="1" applyProtection="1">
      <alignment vertical="center"/>
      <protection locked="0"/>
    </xf>
    <xf numFmtId="0" fontId="2" fillId="4" borderId="0" xfId="0" applyFont="1" applyFill="1" applyAlignment="1" applyProtection="1">
      <alignment vertical="center"/>
    </xf>
    <xf numFmtId="0" fontId="7" fillId="4" borderId="0" xfId="0" applyFont="1" applyFill="1" applyAlignment="1" applyProtection="1">
      <alignment vertical="center"/>
      <protection locked="0"/>
    </xf>
    <xf numFmtId="0" fontId="7" fillId="4" borderId="0" xfId="0" applyFont="1" applyFill="1" applyAlignment="1" applyProtection="1">
      <alignment vertical="center"/>
    </xf>
    <xf numFmtId="0" fontId="2" fillId="5" borderId="0" xfId="0" applyFont="1" applyFill="1" applyAlignment="1" applyProtection="1">
      <alignment vertical="center"/>
      <protection locked="0"/>
    </xf>
    <xf numFmtId="0" fontId="2" fillId="5" borderId="0" xfId="0" applyFont="1" applyFill="1" applyAlignment="1" applyProtection="1">
      <alignment vertical="center"/>
    </xf>
    <xf numFmtId="0" fontId="25" fillId="3" borderId="2" xfId="0" applyFont="1" applyFill="1" applyBorder="1" applyAlignment="1" applyProtection="1">
      <alignment horizontal="center" vertical="center"/>
    </xf>
    <xf numFmtId="0" fontId="2" fillId="6" borderId="0" xfId="0" applyFont="1" applyFill="1" applyBorder="1" applyAlignment="1" applyProtection="1">
      <alignment vertical="center"/>
    </xf>
    <xf numFmtId="0" fontId="25" fillId="3" borderId="0" xfId="0" applyFont="1" applyFill="1" applyBorder="1" applyAlignment="1" applyProtection="1">
      <alignment horizontal="center" vertical="center" wrapText="1"/>
    </xf>
    <xf numFmtId="165" fontId="21" fillId="3" borderId="12" xfId="12" applyFont="1" applyFill="1" applyBorder="1" applyAlignment="1">
      <alignment horizontal="right" vertical="center" wrapText="1"/>
    </xf>
    <xf numFmtId="0" fontId="25" fillId="3" borderId="0" xfId="0" applyFont="1" applyFill="1" applyBorder="1" applyAlignment="1">
      <alignment horizontal="center" vertical="center" wrapText="1"/>
    </xf>
    <xf numFmtId="0" fontId="2" fillId="3" borderId="0" xfId="0" applyFont="1" applyFill="1" applyAlignment="1" applyProtection="1">
      <alignment horizontal="left" vertical="center" wrapText="1"/>
      <protection locked="0"/>
    </xf>
    <xf numFmtId="0" fontId="21" fillId="3" borderId="0" xfId="0" applyFont="1" applyFill="1" applyBorder="1" applyAlignment="1">
      <alignment horizontal="center" vertical="center" wrapText="1"/>
    </xf>
    <xf numFmtId="0" fontId="25" fillId="3" borderId="0" xfId="0" applyFont="1" applyFill="1" applyBorder="1" applyAlignment="1" applyProtection="1">
      <alignment vertical="center"/>
    </xf>
    <xf numFmtId="165" fontId="4" fillId="3" borderId="27" xfId="12" applyFont="1" applyFill="1" applyBorder="1" applyAlignment="1">
      <alignment horizontal="right" vertical="center" wrapText="1"/>
    </xf>
    <xf numFmtId="165" fontId="4" fillId="3" borderId="17" xfId="12" applyFont="1" applyFill="1" applyBorder="1" applyAlignment="1">
      <alignment horizontal="right" vertical="center" wrapText="1"/>
    </xf>
    <xf numFmtId="165" fontId="4" fillId="3" borderId="6" xfId="12" applyFont="1" applyFill="1" applyBorder="1" applyAlignment="1">
      <alignment horizontal="right" vertical="center" wrapText="1"/>
    </xf>
    <xf numFmtId="165" fontId="4" fillId="3" borderId="2" xfId="12" applyFont="1" applyFill="1" applyBorder="1" applyAlignment="1">
      <alignment horizontal="right" vertical="center" wrapText="1"/>
    </xf>
    <xf numFmtId="0" fontId="2" fillId="3" borderId="0" xfId="0" applyFont="1" applyFill="1" applyProtection="1">
      <protection locked="0"/>
    </xf>
    <xf numFmtId="165" fontId="4" fillId="3" borderId="30" xfId="12" applyFont="1" applyFill="1" applyBorder="1" applyAlignment="1" applyProtection="1">
      <alignment horizontal="right" vertical="center"/>
    </xf>
    <xf numFmtId="0" fontId="4" fillId="3" borderId="1" xfId="0" applyFont="1" applyFill="1" applyBorder="1" applyAlignment="1" applyProtection="1">
      <alignment horizontal="right" vertical="center"/>
    </xf>
    <xf numFmtId="0" fontId="4" fillId="3" borderId="1" xfId="0" applyFont="1" applyFill="1" applyBorder="1" applyAlignment="1" applyProtection="1">
      <alignment horizontal="left" vertical="center" wrapText="1"/>
    </xf>
    <xf numFmtId="0" fontId="21" fillId="3" borderId="1" xfId="0" applyFont="1" applyFill="1" applyBorder="1" applyAlignment="1" applyProtection="1">
      <alignment horizontal="right" vertical="center"/>
    </xf>
    <xf numFmtId="165" fontId="4" fillId="3" borderId="1" xfId="0" applyNumberFormat="1" applyFont="1" applyFill="1" applyBorder="1" applyAlignment="1" applyProtection="1">
      <alignment horizontal="right" vertical="center"/>
    </xf>
    <xf numFmtId="10" fontId="2" fillId="3" borderId="9" xfId="10" applyNumberFormat="1" applyFont="1" applyFill="1" applyBorder="1" applyAlignment="1" applyProtection="1">
      <alignment horizontal="right" vertical="center"/>
      <protection locked="0"/>
    </xf>
    <xf numFmtId="10" fontId="2" fillId="3" borderId="10" xfId="10" applyNumberFormat="1" applyFont="1" applyFill="1" applyBorder="1" applyAlignment="1" applyProtection="1">
      <alignment horizontal="right" vertical="center"/>
      <protection locked="0"/>
    </xf>
    <xf numFmtId="0" fontId="7" fillId="3" borderId="1" xfId="0" applyFont="1" applyFill="1" applyBorder="1" applyAlignment="1" applyProtection="1">
      <alignment horizontal="center" vertical="center" wrapText="1"/>
    </xf>
    <xf numFmtId="4" fontId="21" fillId="3" borderId="1" xfId="0" applyNumberFormat="1" applyFont="1" applyFill="1" applyBorder="1" applyAlignment="1" applyProtection="1">
      <alignment horizontal="right" vertical="center"/>
    </xf>
    <xf numFmtId="4" fontId="21" fillId="3" borderId="36" xfId="0" applyNumberFormat="1" applyFont="1" applyFill="1" applyBorder="1" applyAlignment="1" applyProtection="1">
      <alignment horizontal="center" vertical="center" wrapText="1"/>
    </xf>
    <xf numFmtId="4" fontId="21" fillId="3" borderId="1" xfId="0" applyNumberFormat="1" applyFont="1" applyFill="1" applyBorder="1" applyAlignment="1" applyProtection="1">
      <alignment horizontal="center" vertical="center" wrapText="1"/>
    </xf>
    <xf numFmtId="0" fontId="7" fillId="3" borderId="37" xfId="0" applyFont="1" applyFill="1" applyBorder="1" applyAlignment="1" applyProtection="1">
      <alignment horizontal="center" vertical="center" wrapText="1"/>
    </xf>
    <xf numFmtId="10" fontId="21" fillId="3" borderId="36" xfId="10" applyNumberFormat="1" applyFont="1" applyFill="1" applyBorder="1" applyAlignment="1" applyProtection="1">
      <alignment horizontal="center" vertical="center"/>
    </xf>
    <xf numFmtId="0" fontId="4" fillId="3" borderId="0" xfId="0" applyFont="1" applyFill="1" applyAlignment="1" applyProtection="1">
      <alignment horizontal="center" vertical="center"/>
      <protection locked="0"/>
    </xf>
    <xf numFmtId="0" fontId="4" fillId="3" borderId="0" xfId="0" applyFont="1" applyFill="1" applyProtection="1">
      <protection locked="0"/>
    </xf>
    <xf numFmtId="0" fontId="4" fillId="3" borderId="0" xfId="0" applyFont="1" applyFill="1" applyAlignment="1">
      <alignment vertical="center"/>
    </xf>
    <xf numFmtId="0" fontId="4" fillId="3" borderId="0" xfId="0" applyFont="1" applyFill="1" applyAlignment="1">
      <alignment horizontal="center" vertical="center"/>
    </xf>
    <xf numFmtId="49" fontId="7" fillId="3" borderId="1" xfId="0" applyNumberFormat="1" applyFont="1" applyFill="1" applyBorder="1" applyAlignment="1" applyProtection="1">
      <alignment horizontal="left" vertical="center" wrapText="1"/>
    </xf>
    <xf numFmtId="165" fontId="21" fillId="3" borderId="36" xfId="12" applyFont="1" applyFill="1" applyBorder="1" applyAlignment="1" applyProtection="1">
      <alignment horizontal="right" vertical="center"/>
    </xf>
    <xf numFmtId="165" fontId="21" fillId="3" borderId="37" xfId="12" applyFont="1" applyFill="1" applyBorder="1" applyAlignment="1" applyProtection="1">
      <alignment horizontal="right" vertical="center"/>
    </xf>
    <xf numFmtId="10" fontId="21" fillId="3" borderId="36" xfId="10" applyNumberFormat="1" applyFont="1" applyFill="1" applyBorder="1" applyAlignment="1" applyProtection="1">
      <alignment horizontal="right" vertical="center"/>
    </xf>
    <xf numFmtId="0" fontId="7" fillId="3" borderId="12" xfId="0" applyFont="1" applyFill="1" applyBorder="1" applyAlignment="1" applyProtection="1">
      <alignment horizontal="center" vertical="center" wrapText="1"/>
    </xf>
    <xf numFmtId="0" fontId="0" fillId="3" borderId="27" xfId="0" applyFill="1" applyBorder="1" applyAlignment="1" applyProtection="1">
      <alignment horizontal="center" vertical="center"/>
    </xf>
    <xf numFmtId="165" fontId="4" fillId="3" borderId="38" xfId="12" applyFont="1" applyFill="1" applyBorder="1" applyAlignment="1" applyProtection="1">
      <alignment horizontal="right" vertical="center"/>
    </xf>
    <xf numFmtId="165" fontId="21" fillId="3" borderId="39" xfId="12" applyFont="1" applyFill="1" applyBorder="1" applyAlignment="1" applyProtection="1">
      <alignment horizontal="right" vertical="center"/>
    </xf>
    <xf numFmtId="10" fontId="21" fillId="3" borderId="38" xfId="10" applyNumberFormat="1" applyFont="1" applyFill="1" applyBorder="1" applyAlignment="1" applyProtection="1">
      <alignment horizontal="right" vertical="center"/>
    </xf>
    <xf numFmtId="0" fontId="0" fillId="3" borderId="15" xfId="0" applyFill="1" applyBorder="1" applyAlignment="1" applyProtection="1">
      <alignment horizontal="center" vertical="center"/>
    </xf>
    <xf numFmtId="0" fontId="0" fillId="3" borderId="1" xfId="0" applyFill="1" applyBorder="1" applyAlignment="1" applyProtection="1">
      <alignment horizontal="center" vertical="center"/>
    </xf>
    <xf numFmtId="0" fontId="0" fillId="3" borderId="0" xfId="0" applyFill="1" applyBorder="1" applyProtection="1">
      <protection locked="0"/>
    </xf>
    <xf numFmtId="0" fontId="25" fillId="3" borderId="0" xfId="0" applyFont="1" applyFill="1" applyBorder="1" applyAlignment="1" applyProtection="1">
      <alignment vertical="center" wrapText="1"/>
    </xf>
    <xf numFmtId="165" fontId="6" fillId="0" borderId="0" xfId="5" applyNumberFormat="1" applyFont="1" applyAlignment="1" applyProtection="1">
      <alignment horizontal="justify" vertical="center"/>
      <protection locked="0"/>
    </xf>
    <xf numFmtId="49" fontId="2" fillId="3" borderId="27" xfId="0" applyNumberFormat="1" applyFont="1" applyFill="1" applyBorder="1" applyAlignment="1" applyProtection="1">
      <alignment horizontal="left" wrapText="1"/>
    </xf>
    <xf numFmtId="0" fontId="32" fillId="3" borderId="0" xfId="5" applyFont="1" applyFill="1" applyBorder="1" applyAlignment="1" applyProtection="1">
      <alignment horizontal="center" vertical="center" wrapText="1"/>
      <protection locked="0"/>
    </xf>
    <xf numFmtId="49" fontId="2" fillId="3" borderId="15" xfId="0" applyNumberFormat="1" applyFont="1" applyFill="1" applyBorder="1" applyAlignment="1" applyProtection="1">
      <alignment horizontal="left" wrapText="1"/>
      <protection locked="0"/>
    </xf>
    <xf numFmtId="49" fontId="2" fillId="3" borderId="15" xfId="4" applyNumberFormat="1" applyFont="1" applyFill="1" applyBorder="1" applyAlignment="1" applyProtection="1">
      <alignment horizontal="left" wrapText="1"/>
      <protection locked="0"/>
    </xf>
    <xf numFmtId="49" fontId="2" fillId="3" borderId="15" xfId="4" applyNumberFormat="1" applyFill="1" applyBorder="1" applyAlignment="1" applyProtection="1">
      <alignment horizontal="left" wrapText="1"/>
      <protection locked="0"/>
    </xf>
    <xf numFmtId="49" fontId="2" fillId="3" borderId="16" xfId="4" applyNumberFormat="1" applyFill="1" applyBorder="1" applyAlignment="1" applyProtection="1">
      <alignment horizontal="left" wrapText="1"/>
      <protection locked="0"/>
    </xf>
    <xf numFmtId="0" fontId="4" fillId="3" borderId="16" xfId="4" applyFont="1" applyFill="1" applyBorder="1" applyAlignment="1" applyProtection="1">
      <alignment horizontal="left" vertical="center" wrapText="1"/>
      <protection locked="0"/>
    </xf>
    <xf numFmtId="0" fontId="4" fillId="3" borderId="31" xfId="4" applyFont="1" applyFill="1" applyBorder="1" applyAlignment="1" applyProtection="1">
      <alignment horizontal="left" vertical="center" wrapText="1"/>
      <protection locked="0"/>
    </xf>
    <xf numFmtId="0" fontId="25" fillId="3" borderId="40" xfId="4" applyFont="1" applyFill="1" applyBorder="1" applyAlignment="1">
      <alignment horizontal="left" vertical="center" wrapText="1"/>
    </xf>
    <xf numFmtId="0" fontId="25" fillId="3" borderId="40" xfId="4" applyFont="1" applyFill="1" applyBorder="1" applyAlignment="1" applyProtection="1">
      <alignment horizontal="left" vertical="center" wrapText="1"/>
    </xf>
    <xf numFmtId="0" fontId="39" fillId="3" borderId="40" xfId="4" applyFont="1" applyFill="1" applyBorder="1" applyAlignment="1">
      <alignment horizontal="left" vertical="center" wrapText="1"/>
    </xf>
    <xf numFmtId="0" fontId="2" fillId="3" borderId="0" xfId="4" applyFont="1" applyFill="1" applyAlignment="1">
      <alignment vertical="center" wrapText="1"/>
    </xf>
    <xf numFmtId="0" fontId="2" fillId="3" borderId="0" xfId="4" applyFont="1" applyFill="1" applyAlignment="1">
      <alignment wrapText="1"/>
    </xf>
    <xf numFmtId="0" fontId="2" fillId="3" borderId="0" xfId="4" applyFont="1" applyFill="1" applyAlignment="1">
      <alignment horizontal="left" vertical="center" wrapText="1"/>
    </xf>
    <xf numFmtId="0" fontId="39" fillId="3" borderId="40" xfId="7" applyFont="1" applyFill="1" applyBorder="1" applyAlignment="1">
      <alignment horizontal="left" vertical="center" wrapText="1"/>
    </xf>
    <xf numFmtId="0" fontId="39" fillId="3" borderId="0" xfId="4" applyFont="1" applyFill="1" applyBorder="1" applyAlignment="1">
      <alignment horizontal="left" vertical="center" wrapText="1"/>
    </xf>
    <xf numFmtId="0" fontId="2" fillId="3" borderId="0" xfId="4" applyFont="1" applyFill="1" applyBorder="1" applyAlignment="1">
      <alignment wrapText="1"/>
    </xf>
    <xf numFmtId="0" fontId="40" fillId="3" borderId="40" xfId="7" applyFont="1" applyFill="1" applyBorder="1" applyAlignment="1">
      <alignment horizontal="left" vertical="center" wrapText="1"/>
    </xf>
    <xf numFmtId="0" fontId="0" fillId="2" borderId="0" xfId="0" applyFill="1" applyBorder="1" applyAlignment="1" applyProtection="1">
      <alignment wrapText="1"/>
      <protection locked="0"/>
    </xf>
    <xf numFmtId="1" fontId="7" fillId="2" borderId="14" xfId="0" applyNumberFormat="1" applyFont="1" applyFill="1" applyBorder="1" applyAlignment="1" applyProtection="1">
      <alignment horizontal="center" vertical="center" wrapText="1"/>
    </xf>
    <xf numFmtId="0" fontId="0" fillId="2" borderId="32" xfId="0" applyFill="1" applyBorder="1" applyAlignment="1" applyProtection="1">
      <alignment wrapText="1"/>
      <protection locked="0"/>
    </xf>
    <xf numFmtId="0" fontId="30" fillId="3" borderId="8" xfId="5" applyFont="1" applyFill="1" applyBorder="1" applyAlignment="1">
      <alignment horizontal="left" vertical="center"/>
    </xf>
    <xf numFmtId="0" fontId="4" fillId="3" borderId="8" xfId="5" applyFont="1" applyFill="1" applyBorder="1" applyAlignment="1">
      <alignment horizontal="left" vertical="center" wrapText="1"/>
    </xf>
    <xf numFmtId="165" fontId="27" fillId="3" borderId="8" xfId="12" applyFont="1" applyFill="1" applyBorder="1" applyAlignment="1">
      <alignment horizontal="right" vertical="center" wrapText="1"/>
    </xf>
    <xf numFmtId="165" fontId="28" fillId="3" borderId="8" xfId="12" applyFont="1" applyFill="1" applyBorder="1" applyAlignment="1">
      <alignment horizontal="right" vertical="center" wrapText="1"/>
    </xf>
    <xf numFmtId="10" fontId="27" fillId="3" borderId="8" xfId="10" applyNumberFormat="1" applyFont="1" applyFill="1" applyBorder="1" applyAlignment="1">
      <alignment horizontal="right" vertical="center" wrapText="1"/>
    </xf>
    <xf numFmtId="165" fontId="4" fillId="3" borderId="15" xfId="12" applyFont="1" applyFill="1" applyBorder="1" applyAlignment="1" applyProtection="1">
      <alignment horizontal="center" vertical="center" wrapText="1"/>
      <protection locked="0"/>
    </xf>
    <xf numFmtId="49" fontId="2" fillId="3" borderId="27" xfId="0" applyNumberFormat="1" applyFont="1" applyFill="1" applyBorder="1" applyAlignment="1" applyProtection="1">
      <alignment horizontal="left" wrapText="1"/>
      <protection locked="0"/>
    </xf>
    <xf numFmtId="43" fontId="2" fillId="3" borderId="0" xfId="0" applyNumberFormat="1" applyFont="1" applyFill="1" applyAlignment="1" applyProtection="1">
      <alignment vertical="center"/>
      <protection locked="0"/>
    </xf>
    <xf numFmtId="165" fontId="2" fillId="3" borderId="0" xfId="0" applyNumberFormat="1" applyFont="1" applyFill="1" applyAlignment="1" applyProtection="1">
      <alignment vertical="center"/>
      <protection locked="0"/>
    </xf>
    <xf numFmtId="0" fontId="21" fillId="3" borderId="1" xfId="5" applyFont="1" applyFill="1" applyBorder="1" applyAlignment="1">
      <alignment horizontal="left" vertical="center"/>
    </xf>
    <xf numFmtId="0" fontId="21" fillId="3" borderId="1" xfId="5" applyFont="1" applyFill="1" applyBorder="1" applyAlignment="1">
      <alignment horizontal="left" vertical="center"/>
    </xf>
    <xf numFmtId="0" fontId="21" fillId="3" borderId="1" xfId="0" applyFont="1" applyFill="1" applyBorder="1" applyAlignment="1" applyProtection="1">
      <alignment horizontal="left" vertical="center"/>
    </xf>
    <xf numFmtId="0" fontId="5" fillId="0" borderId="1" xfId="5" applyFont="1" applyBorder="1" applyAlignment="1">
      <alignment horizontal="left" vertical="center"/>
    </xf>
    <xf numFmtId="10" fontId="2" fillId="0" borderId="1" xfId="10" applyNumberFormat="1" applyBorder="1"/>
    <xf numFmtId="0" fontId="2" fillId="3" borderId="1" xfId="0" applyFont="1" applyFill="1" applyBorder="1" applyAlignment="1">
      <alignment vertical="center"/>
    </xf>
    <xf numFmtId="10" fontId="2" fillId="3" borderId="1" xfId="10" applyNumberFormat="1" applyFont="1" applyFill="1" applyBorder="1" applyAlignment="1" applyProtection="1">
      <alignment vertical="center"/>
    </xf>
    <xf numFmtId="165" fontId="2" fillId="3" borderId="9" xfId="12" applyFont="1" applyFill="1" applyBorder="1" applyAlignment="1" applyProtection="1">
      <alignment horizontal="right" vertical="center"/>
      <protection locked="0"/>
    </xf>
    <xf numFmtId="165" fontId="28" fillId="3" borderId="0" xfId="12" applyFont="1" applyFill="1" applyBorder="1" applyAlignment="1" applyProtection="1">
      <alignment horizontal="right" vertical="center" wrapText="1"/>
      <protection locked="0"/>
    </xf>
    <xf numFmtId="165" fontId="3" fillId="0" borderId="0" xfId="5" applyNumberFormat="1" applyFont="1" applyAlignment="1" applyProtection="1">
      <alignment vertical="center"/>
      <protection locked="0"/>
    </xf>
    <xf numFmtId="165" fontId="2" fillId="3" borderId="0" xfId="0" applyNumberFormat="1" applyFont="1" applyFill="1" applyBorder="1" applyAlignment="1" applyProtection="1">
      <alignment vertical="center"/>
      <protection locked="0"/>
    </xf>
    <xf numFmtId="43" fontId="3" fillId="0" borderId="0" xfId="5" applyNumberFormat="1" applyFont="1" applyAlignment="1" applyProtection="1">
      <alignment vertical="center"/>
      <protection locked="0"/>
    </xf>
    <xf numFmtId="0" fontId="4" fillId="3" borderId="0" xfId="4" applyFont="1" applyFill="1" applyAlignment="1" applyProtection="1">
      <alignment horizontal="left" vertical="center" wrapText="1"/>
      <protection locked="0"/>
    </xf>
    <xf numFmtId="0" fontId="4" fillId="3" borderId="0" xfId="6" applyFont="1" applyFill="1" applyAlignment="1" applyProtection="1">
      <alignment horizontal="left" vertical="center" wrapText="1"/>
      <protection locked="0"/>
    </xf>
    <xf numFmtId="0" fontId="4" fillId="3" borderId="0" xfId="0" applyFont="1" applyFill="1" applyAlignment="1" applyProtection="1">
      <alignment horizontal="left" vertical="center" wrapText="1"/>
      <protection locked="0"/>
    </xf>
    <xf numFmtId="0" fontId="4" fillId="3" borderId="17" xfId="4" applyFont="1" applyFill="1" applyBorder="1" applyAlignment="1" applyProtection="1">
      <alignment horizontal="left" vertical="center" wrapText="1"/>
      <protection locked="0"/>
    </xf>
    <xf numFmtId="0" fontId="25" fillId="3" borderId="0" xfId="0" applyFont="1" applyFill="1" applyBorder="1" applyAlignment="1" applyProtection="1">
      <alignment horizontal="center" vertical="center" wrapText="1"/>
    </xf>
    <xf numFmtId="165" fontId="27" fillId="3" borderId="0" xfId="12" applyFont="1" applyFill="1" applyBorder="1" applyAlignment="1" applyProtection="1">
      <alignment horizontal="right" vertical="center" wrapText="1"/>
      <protection locked="0"/>
    </xf>
    <xf numFmtId="43" fontId="6" fillId="0" borderId="0" xfId="5" applyNumberFormat="1" applyFont="1" applyAlignment="1" applyProtection="1">
      <alignment horizontal="justify" vertical="center"/>
      <protection locked="0"/>
    </xf>
    <xf numFmtId="0" fontId="4" fillId="3" borderId="26" xfId="0" applyFont="1" applyFill="1" applyBorder="1" applyAlignment="1" applyProtection="1">
      <alignment horizontal="left" vertical="center" wrapText="1"/>
      <protection locked="0"/>
    </xf>
    <xf numFmtId="0" fontId="4" fillId="3" borderId="16" xfId="6" applyFont="1" applyFill="1" applyBorder="1" applyAlignment="1" applyProtection="1">
      <alignment horizontal="left" vertical="center" wrapText="1"/>
      <protection locked="0"/>
    </xf>
    <xf numFmtId="0" fontId="25" fillId="3" borderId="0" xfId="0" applyFont="1" applyFill="1" applyBorder="1" applyAlignment="1" applyProtection="1">
      <alignment horizontal="center" vertical="center" wrapText="1"/>
    </xf>
    <xf numFmtId="0" fontId="25" fillId="3" borderId="2" xfId="0" applyFont="1" applyFill="1" applyBorder="1" applyAlignment="1">
      <alignment horizontal="center" vertical="center" wrapText="1"/>
    </xf>
    <xf numFmtId="0" fontId="24" fillId="3" borderId="0" xfId="0" applyFont="1" applyFill="1" applyAlignment="1" applyProtection="1">
      <alignment horizontal="center"/>
      <protection locked="0"/>
    </xf>
    <xf numFmtId="165" fontId="4" fillId="3" borderId="41" xfId="12" applyFont="1" applyFill="1" applyBorder="1" applyAlignment="1" applyProtection="1">
      <alignment horizontal="right" vertical="center"/>
      <protection locked="0"/>
    </xf>
    <xf numFmtId="165" fontId="4" fillId="3" borderId="15" xfId="12" applyFont="1" applyFill="1" applyBorder="1" applyAlignment="1" applyProtection="1">
      <alignment horizontal="right" vertical="center"/>
      <protection locked="0"/>
    </xf>
    <xf numFmtId="165" fontId="4" fillId="3" borderId="42" xfId="12" applyFont="1" applyFill="1" applyBorder="1" applyAlignment="1" applyProtection="1">
      <alignment horizontal="right" vertical="center"/>
      <protection locked="0"/>
    </xf>
    <xf numFmtId="0" fontId="25" fillId="3" borderId="0" xfId="0" applyFont="1" applyFill="1" applyBorder="1" applyAlignment="1" applyProtection="1">
      <alignment horizontal="center" vertical="center" wrapText="1"/>
    </xf>
    <xf numFmtId="0" fontId="25" fillId="3" borderId="2" xfId="0" applyFont="1" applyFill="1" applyBorder="1" applyAlignment="1">
      <alignment horizontal="center" vertical="center" wrapText="1"/>
    </xf>
    <xf numFmtId="0" fontId="25" fillId="3" borderId="0" xfId="0" applyFont="1" applyFill="1" applyBorder="1" applyAlignment="1">
      <alignment horizontal="center" vertical="center" wrapText="1"/>
    </xf>
    <xf numFmtId="0" fontId="25" fillId="3" borderId="2" xfId="0" applyFont="1" applyFill="1" applyBorder="1" applyAlignment="1">
      <alignment horizontal="center" vertical="center"/>
    </xf>
    <xf numFmtId="0" fontId="4" fillId="3" borderId="7" xfId="0" applyFont="1" applyFill="1" applyBorder="1" applyAlignment="1" applyProtection="1">
      <alignment horizontal="left" vertical="center" wrapText="1"/>
    </xf>
    <xf numFmtId="0" fontId="21" fillId="3" borderId="3" xfId="5" applyFont="1" applyFill="1" applyBorder="1" applyAlignment="1">
      <alignment horizontal="center" vertical="center" wrapText="1"/>
    </xf>
    <xf numFmtId="0" fontId="21" fillId="3" borderId="1" xfId="5" applyFont="1" applyFill="1" applyBorder="1" applyAlignment="1">
      <alignment horizontal="left" vertical="center"/>
    </xf>
    <xf numFmtId="0" fontId="21" fillId="3" borderId="1" xfId="0" applyFont="1" applyFill="1" applyBorder="1" applyAlignment="1" applyProtection="1">
      <alignment horizontal="left" vertical="center"/>
    </xf>
    <xf numFmtId="0" fontId="25" fillId="3" borderId="2" xfId="0" applyFont="1" applyFill="1" applyBorder="1" applyAlignment="1" applyProtection="1">
      <alignment horizontal="center" vertical="center"/>
    </xf>
    <xf numFmtId="0" fontId="25" fillId="3" borderId="0" xfId="0" applyFont="1" applyFill="1" applyBorder="1" applyAlignment="1" applyProtection="1">
      <alignment horizontal="center" vertical="center" wrapText="1"/>
    </xf>
    <xf numFmtId="0" fontId="7" fillId="3" borderId="1" xfId="0" applyFont="1" applyFill="1" applyBorder="1" applyAlignment="1" applyProtection="1">
      <alignment horizontal="right" vertical="center"/>
    </xf>
    <xf numFmtId="0" fontId="2" fillId="3" borderId="2" xfId="0" applyFont="1" applyFill="1" applyBorder="1" applyAlignment="1" applyProtection="1">
      <alignment horizontal="left" vertical="center" wrapText="1"/>
      <protection locked="0"/>
    </xf>
    <xf numFmtId="0" fontId="2" fillId="3" borderId="23" xfId="0" applyFont="1" applyFill="1" applyBorder="1" applyAlignment="1" applyProtection="1">
      <alignment horizontal="left" vertical="center" wrapText="1"/>
      <protection locked="0"/>
    </xf>
    <xf numFmtId="0" fontId="2" fillId="3" borderId="0" xfId="0" applyFont="1" applyFill="1" applyBorder="1" applyAlignment="1" applyProtection="1">
      <alignment horizontal="left" vertical="center" wrapText="1"/>
      <protection locked="0"/>
    </xf>
    <xf numFmtId="0" fontId="2" fillId="3" borderId="22" xfId="0" applyFont="1" applyFill="1" applyBorder="1" applyAlignment="1" applyProtection="1">
      <alignment horizontal="left" vertical="center" wrapText="1"/>
      <protection locked="0"/>
    </xf>
    <xf numFmtId="0" fontId="2" fillId="3" borderId="18" xfId="0" applyFont="1" applyFill="1" applyBorder="1" applyAlignment="1" applyProtection="1">
      <alignment horizontal="left" vertical="center" wrapText="1"/>
      <protection locked="0"/>
    </xf>
    <xf numFmtId="0" fontId="7" fillId="3" borderId="1" xfId="0" applyFont="1" applyFill="1" applyBorder="1" applyAlignment="1" applyProtection="1">
      <alignment horizontal="center" vertical="center"/>
      <protection locked="0"/>
    </xf>
    <xf numFmtId="0" fontId="7" fillId="3" borderId="25" xfId="0" applyFont="1" applyFill="1" applyBorder="1" applyAlignment="1" applyProtection="1">
      <alignment horizontal="center" vertical="center"/>
      <protection locked="0"/>
    </xf>
    <xf numFmtId="0" fontId="21" fillId="3" borderId="6" xfId="0" applyFont="1" applyFill="1" applyBorder="1" applyAlignment="1">
      <alignment horizontal="center" vertical="center" wrapText="1"/>
    </xf>
    <xf numFmtId="0" fontId="21" fillId="3" borderId="29" xfId="0" applyFont="1" applyFill="1" applyBorder="1" applyAlignment="1">
      <alignment horizontal="center" vertical="center" wrapText="1"/>
    </xf>
    <xf numFmtId="0" fontId="21" fillId="3" borderId="27" xfId="0" applyFont="1" applyFill="1" applyBorder="1" applyAlignment="1">
      <alignment horizontal="center" vertical="center" wrapText="1"/>
    </xf>
    <xf numFmtId="0" fontId="21" fillId="3" borderId="30" xfId="0" applyFont="1" applyFill="1" applyBorder="1" applyAlignment="1">
      <alignment horizontal="center" vertical="center" wrapText="1"/>
    </xf>
    <xf numFmtId="0" fontId="7" fillId="3" borderId="2" xfId="0" applyFont="1" applyFill="1" applyBorder="1" applyAlignment="1" applyProtection="1">
      <alignment horizontal="center" vertical="center"/>
    </xf>
    <xf numFmtId="0" fontId="21" fillId="3" borderId="2" xfId="0" applyFont="1" applyFill="1" applyBorder="1" applyAlignment="1">
      <alignment horizontal="center" vertical="center" wrapText="1"/>
    </xf>
    <xf numFmtId="0" fontId="21" fillId="3" borderId="28" xfId="0" applyFont="1" applyFill="1" applyBorder="1" applyAlignment="1">
      <alignment horizontal="center" vertical="center" wrapText="1"/>
    </xf>
    <xf numFmtId="0" fontId="2" fillId="3" borderId="21" xfId="0" applyFont="1" applyFill="1" applyBorder="1" applyAlignment="1" applyProtection="1">
      <alignment horizontal="left" vertical="center" wrapText="1"/>
      <protection locked="0"/>
    </xf>
    <xf numFmtId="0" fontId="2" fillId="3" borderId="6" xfId="0" applyFont="1" applyFill="1" applyBorder="1" applyAlignment="1" applyProtection="1">
      <alignment horizontal="left" vertical="center" wrapText="1"/>
      <protection locked="0"/>
    </xf>
    <xf numFmtId="0" fontId="7" fillId="3" borderId="20" xfId="0" applyFont="1" applyFill="1" applyBorder="1" applyAlignment="1" applyProtection="1">
      <alignment horizontal="center" vertical="center"/>
      <protection locked="0"/>
    </xf>
    <xf numFmtId="0" fontId="7" fillId="3" borderId="1" xfId="0" applyFont="1" applyFill="1" applyBorder="1" applyAlignment="1" applyProtection="1">
      <alignment horizontal="center" vertical="center"/>
    </xf>
    <xf numFmtId="0" fontId="25" fillId="3" borderId="0" xfId="0" applyFont="1" applyFill="1" applyBorder="1" applyAlignment="1">
      <alignment horizontal="center" vertical="center"/>
    </xf>
    <xf numFmtId="0" fontId="2" fillId="3" borderId="24" xfId="0" applyFont="1" applyFill="1" applyBorder="1" applyAlignment="1" applyProtection="1">
      <alignment horizontal="left" vertical="center" wrapText="1"/>
      <protection locked="0"/>
    </xf>
    <xf numFmtId="0" fontId="2" fillId="3" borderId="19" xfId="0" applyFont="1" applyFill="1" applyBorder="1" applyAlignment="1" applyProtection="1">
      <alignment horizontal="left" vertical="center" wrapText="1"/>
      <protection locked="0"/>
    </xf>
    <xf numFmtId="0" fontId="21" fillId="3" borderId="26" xfId="0" applyFont="1" applyFill="1" applyBorder="1" applyAlignment="1">
      <alignment horizontal="center" vertical="center" wrapText="1"/>
    </xf>
    <xf numFmtId="0" fontId="21" fillId="3" borderId="31" xfId="0" applyFont="1" applyFill="1" applyBorder="1" applyAlignment="1">
      <alignment horizontal="center" vertical="center" wrapText="1"/>
    </xf>
    <xf numFmtId="0" fontId="7" fillId="3" borderId="20" xfId="0" applyFont="1" applyFill="1" applyBorder="1" applyAlignment="1" applyProtection="1">
      <alignment horizontal="center" vertical="center"/>
    </xf>
    <xf numFmtId="0" fontId="21" fillId="3" borderId="17" xfId="0" applyFont="1" applyFill="1" applyBorder="1" applyAlignment="1">
      <alignment horizontal="center" vertical="center" wrapText="1"/>
    </xf>
    <xf numFmtId="0" fontId="21" fillId="3" borderId="0" xfId="0" applyFont="1" applyFill="1" applyBorder="1" applyAlignment="1">
      <alignment horizontal="center" vertical="center" wrapText="1"/>
    </xf>
    <xf numFmtId="0" fontId="21" fillId="3" borderId="15" xfId="0" applyFont="1" applyFill="1" applyBorder="1" applyAlignment="1">
      <alignment horizontal="center" vertical="center" wrapText="1"/>
    </xf>
    <xf numFmtId="0" fontId="2" fillId="3" borderId="0" xfId="0" applyFont="1" applyFill="1" applyAlignment="1" applyProtection="1">
      <alignment horizontal="left" vertical="center" wrapText="1"/>
      <protection locked="0"/>
    </xf>
    <xf numFmtId="0" fontId="21" fillId="3" borderId="34" xfId="0" applyFont="1" applyFill="1" applyBorder="1" applyAlignment="1">
      <alignment horizontal="center" vertical="center" wrapText="1"/>
    </xf>
    <xf numFmtId="0" fontId="21" fillId="3" borderId="33" xfId="0" applyFont="1" applyFill="1" applyBorder="1" applyAlignment="1">
      <alignment horizontal="center" vertical="center" wrapText="1"/>
    </xf>
    <xf numFmtId="0" fontId="25" fillId="3" borderId="2" xfId="0" applyFont="1" applyFill="1" applyBorder="1" applyAlignment="1">
      <alignment horizontal="center" vertical="center" wrapText="1"/>
    </xf>
    <xf numFmtId="0" fontId="21" fillId="3" borderId="5" xfId="0" applyFont="1" applyFill="1" applyBorder="1" applyAlignment="1">
      <alignment horizontal="center" vertical="center" wrapText="1"/>
    </xf>
    <xf numFmtId="0" fontId="21" fillId="3" borderId="29" xfId="0" applyFont="1" applyFill="1" applyBorder="1" applyAlignment="1">
      <alignment horizontal="center" vertical="center"/>
    </xf>
    <xf numFmtId="0" fontId="21" fillId="3" borderId="6" xfId="0" applyFont="1" applyFill="1" applyBorder="1" applyAlignment="1">
      <alignment horizontal="center" vertical="center"/>
    </xf>
    <xf numFmtId="0" fontId="10" fillId="3" borderId="0" xfId="5" applyFont="1" applyFill="1" applyAlignment="1">
      <alignment horizontal="center"/>
    </xf>
    <xf numFmtId="0" fontId="18" fillId="3" borderId="0" xfId="5" applyFont="1" applyFill="1" applyBorder="1" applyAlignment="1">
      <alignment horizontal="center" vertical="center" wrapText="1"/>
    </xf>
    <xf numFmtId="0" fontId="9" fillId="3" borderId="0" xfId="5" applyFont="1" applyFill="1" applyBorder="1" applyAlignment="1">
      <alignment horizontal="center"/>
    </xf>
    <xf numFmtId="0" fontId="22" fillId="3" borderId="0" xfId="5" applyFont="1" applyFill="1" applyAlignment="1">
      <alignment horizontal="center"/>
    </xf>
    <xf numFmtId="0" fontId="23" fillId="3" borderId="0" xfId="5" applyFont="1" applyFill="1" applyAlignment="1" applyProtection="1">
      <alignment horizontal="center" vertical="center"/>
      <protection locked="0"/>
    </xf>
    <xf numFmtId="0" fontId="11" fillId="3" borderId="0" xfId="5" applyFont="1" applyFill="1" applyAlignment="1">
      <alignment horizontal="center"/>
    </xf>
    <xf numFmtId="0" fontId="20" fillId="3" borderId="0" xfId="5" applyFont="1" applyFill="1" applyAlignment="1" applyProtection="1">
      <alignment horizontal="center" vertical="center"/>
      <protection locked="0"/>
    </xf>
    <xf numFmtId="0" fontId="12" fillId="3" borderId="0" xfId="5" applyFont="1" applyFill="1" applyAlignment="1">
      <alignment horizontal="center" vertical="center"/>
    </xf>
    <xf numFmtId="0" fontId="24" fillId="3" borderId="0" xfId="5" applyFont="1" applyFill="1" applyAlignment="1">
      <alignment horizontal="center" vertical="center"/>
    </xf>
  </cellXfs>
  <cellStyles count="16">
    <cellStyle name="Moeda 2" xfId="1" xr:uid="{00000000-0005-0000-0000-000000000000}"/>
    <cellStyle name="Moeda 2 2" xfId="2" xr:uid="{00000000-0005-0000-0000-000001000000}"/>
    <cellStyle name="Moeda 3" xfId="3" xr:uid="{00000000-0005-0000-0000-000002000000}"/>
    <cellStyle name="Normal" xfId="0" builtinId="0"/>
    <cellStyle name="Normal 10" xfId="4" xr:uid="{00000000-0005-0000-0000-000004000000}"/>
    <cellStyle name="Normal 2" xfId="5" xr:uid="{00000000-0005-0000-0000-000005000000}"/>
    <cellStyle name="Normal 3" xfId="6" xr:uid="{00000000-0005-0000-0000-000006000000}"/>
    <cellStyle name="Normal 3 3" xfId="7" xr:uid="{00000000-0005-0000-0000-000007000000}"/>
    <cellStyle name="Normal 4" xfId="8" xr:uid="{00000000-0005-0000-0000-000008000000}"/>
    <cellStyle name="Normal 4 2" xfId="14" xr:uid="{00000000-0005-0000-0000-000009000000}"/>
    <cellStyle name="Normal 5" xfId="9" xr:uid="{00000000-0005-0000-0000-00000A000000}"/>
    <cellStyle name="Normal 5 2" xfId="15" xr:uid="{00000000-0005-0000-0000-00000B000000}"/>
    <cellStyle name="Porcentagem" xfId="10" builtinId="5"/>
    <cellStyle name="Porcentagem 2" xfId="11" xr:uid="{00000000-0005-0000-0000-00000D000000}"/>
    <cellStyle name="Separador de milhares 2" xfId="13" xr:uid="{00000000-0005-0000-0000-00000E000000}"/>
    <cellStyle name="Vírgula" xfId="12" builtinId="3"/>
  </cellStyles>
  <dxfs count="102">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Modelos%20e%20Manuais\5%20-%20Monitoramento\Modelo%20de%20Relat&#243;rio%20Gerencial%20Financeiro%20vr%206.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a"/>
      <sheetName val="Resumo"/>
      <sheetName val="Comparativo"/>
      <sheetName val="Atividades"/>
      <sheetName val="Analítico Cx."/>
      <sheetName val="Analítico Cp."/>
      <sheetName val="Prov. Pessoal"/>
      <sheetName val="Comprometidos"/>
      <sheetName val="Diário"/>
      <sheetName val="Reserva"/>
      <sheetName val="Dec Dir."/>
      <sheetName val="Plano"/>
    </sheetNames>
    <sheetDataSet>
      <sheetData sheetId="0"/>
      <sheetData sheetId="1"/>
      <sheetData sheetId="2"/>
      <sheetData sheetId="3">
        <row r="4">
          <cell r="B4" t="str">
            <v>Atividades do Termo de Parceria -
Vinculação ao Programa de Trabalho</v>
          </cell>
        </row>
        <row r="5">
          <cell r="B5">
            <v>0</v>
          </cell>
        </row>
        <row r="6">
          <cell r="B6" t="str">
            <v>N/A</v>
          </cell>
        </row>
        <row r="7">
          <cell r="B7" t="str">
            <v>Área Meio - Atividades e Gastos</v>
          </cell>
        </row>
        <row r="8">
          <cell r="B8">
            <v>0</v>
          </cell>
        </row>
        <row r="9">
          <cell r="B9">
            <v>0</v>
          </cell>
        </row>
        <row r="10">
          <cell r="B10">
            <v>0</v>
          </cell>
        </row>
        <row r="11">
          <cell r="B11">
            <v>0</v>
          </cell>
        </row>
        <row r="12">
          <cell r="B12">
            <v>0</v>
          </cell>
        </row>
        <row r="13">
          <cell r="B13">
            <v>0</v>
          </cell>
        </row>
        <row r="14">
          <cell r="B14">
            <v>0</v>
          </cell>
        </row>
        <row r="15">
          <cell r="B15">
            <v>0</v>
          </cell>
        </row>
        <row r="16">
          <cell r="B16">
            <v>0</v>
          </cell>
        </row>
        <row r="17">
          <cell r="B17">
            <v>0</v>
          </cell>
        </row>
        <row r="18">
          <cell r="B18">
            <v>0</v>
          </cell>
        </row>
        <row r="19">
          <cell r="B19">
            <v>0</v>
          </cell>
        </row>
        <row r="20">
          <cell r="B20">
            <v>0</v>
          </cell>
        </row>
        <row r="21">
          <cell r="B21">
            <v>0</v>
          </cell>
        </row>
        <row r="22">
          <cell r="B22">
            <v>0</v>
          </cell>
        </row>
        <row r="23">
          <cell r="B23">
            <v>0</v>
          </cell>
        </row>
        <row r="24">
          <cell r="B24">
            <v>0</v>
          </cell>
        </row>
        <row r="25">
          <cell r="B25">
            <v>0</v>
          </cell>
        </row>
        <row r="26">
          <cell r="B26">
            <v>0</v>
          </cell>
        </row>
        <row r="27">
          <cell r="B27">
            <v>0</v>
          </cell>
        </row>
        <row r="28">
          <cell r="B28">
            <v>0</v>
          </cell>
        </row>
        <row r="29">
          <cell r="B29">
            <v>0</v>
          </cell>
        </row>
        <row r="30">
          <cell r="B30">
            <v>0</v>
          </cell>
        </row>
        <row r="31">
          <cell r="B31">
            <v>0</v>
          </cell>
        </row>
        <row r="32">
          <cell r="B32">
            <v>0</v>
          </cell>
        </row>
        <row r="33">
          <cell r="B33">
            <v>0</v>
          </cell>
        </row>
        <row r="34">
          <cell r="B34">
            <v>0</v>
          </cell>
        </row>
        <row r="35">
          <cell r="B35">
            <v>0</v>
          </cell>
        </row>
      </sheetData>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Plan2">
    <tabColor theme="8" tint="0.39997558519241921"/>
    <pageSetUpPr fitToPage="1"/>
  </sheetPr>
  <dimension ref="A1:A9"/>
  <sheetViews>
    <sheetView zoomScaleSheetLayoutView="85" zoomScalePageLayoutView="50" workbookViewId="0"/>
  </sheetViews>
  <sheetFormatPr defaultColWidth="9.140625" defaultRowHeight="15"/>
  <cols>
    <col min="1" max="1" width="155.140625" style="3" customWidth="1"/>
    <col min="2" max="16384" width="9.140625" style="3"/>
  </cols>
  <sheetData>
    <row r="1" spans="1:1" ht="90.75" customHeight="1">
      <c r="A1" s="327" t="s">
        <v>738</v>
      </c>
    </row>
    <row r="2" spans="1:1" ht="23.25">
      <c r="A2" s="62"/>
    </row>
    <row r="3" spans="1:1" ht="32.25" customHeight="1">
      <c r="A3" s="65" t="s">
        <v>33</v>
      </c>
    </row>
    <row r="4" spans="1:1" ht="33.75" customHeight="1">
      <c r="A4" s="379" t="s">
        <v>721</v>
      </c>
    </row>
    <row r="5" spans="1:1" ht="18">
      <c r="A5" s="64"/>
    </row>
    <row r="6" spans="1:1" ht="74.25" customHeight="1">
      <c r="A6" s="63"/>
    </row>
    <row r="7" spans="1:1" ht="27.75" customHeight="1">
      <c r="A7" s="46" t="s">
        <v>394</v>
      </c>
    </row>
    <row r="8" spans="1:1">
      <c r="A8" s="274"/>
    </row>
    <row r="9" spans="1:1">
      <c r="A9" s="273"/>
    </row>
  </sheetData>
  <sheetProtection algorithmName="SHA-512" hashValue="5sPkS5Dx86bwhe7g6s9Sd+d+8JoG0sAfYsbOAMNAwV9ey3OUipeXGKip+w2IInPOdOZ9D5oJ9jhGIgz4g4pvkw==" saltValue="+r1Z8DhRawdEZ0aWblXrGQ==" spinCount="100000" sheet="1" objects="1" scenarios="1" formatCells="0"/>
  <phoneticPr fontId="13" type="noConversion"/>
  <printOptions horizontalCentered="1" verticalCentered="1"/>
  <pageMargins left="0.19685039370078741" right="0.19685039370078741" top="0.59055118110236227" bottom="0.59055118110236227" header="0" footer="0.39370078740157483"/>
  <pageSetup paperSize="9" scale="94" orientation="landscape" r:id="rId1"/>
  <headerFooter differentFirst="1">
    <oddFooter>Página &amp;P de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Plan8">
    <tabColor theme="0" tint="-0.249977111117893"/>
    <pageSetUpPr fitToPage="1"/>
  </sheetPr>
  <dimension ref="A1:F17"/>
  <sheetViews>
    <sheetView zoomScaleSheetLayoutView="100" zoomScalePageLayoutView="25" workbookViewId="0">
      <selection sqref="A1:F1"/>
    </sheetView>
  </sheetViews>
  <sheetFormatPr defaultColWidth="9.140625" defaultRowHeight="15"/>
  <cols>
    <col min="1" max="1" width="14.140625" style="3" customWidth="1"/>
    <col min="2" max="2" width="55.42578125" style="3" customWidth="1"/>
    <col min="3" max="3" width="19.28515625" style="5" customWidth="1"/>
    <col min="4" max="5" width="16.140625" style="5" customWidth="1"/>
    <col min="6" max="6" width="15.5703125" style="3" customWidth="1"/>
    <col min="7" max="16384" width="9.140625" style="3"/>
  </cols>
  <sheetData>
    <row r="1" spans="1:6" ht="99" customHeight="1">
      <c r="A1" s="429" t="str">
        <f>Capa!A1</f>
        <v>Memória de Cálculo Contrato de Gestão nº 06/2021 celebrado entre Secretaria de Estado de Cultura e Turismo e o Instituto Cultural Filarmônica</v>
      </c>
      <c r="B1" s="429"/>
      <c r="C1" s="429"/>
      <c r="D1" s="429"/>
      <c r="E1" s="429"/>
      <c r="F1" s="429"/>
    </row>
    <row r="2" spans="1:6" ht="24.75" customHeight="1">
      <c r="A2" s="430"/>
      <c r="B2" s="430"/>
      <c r="C2" s="430"/>
      <c r="D2" s="430"/>
      <c r="E2" s="430"/>
      <c r="F2" s="430"/>
    </row>
    <row r="3" spans="1:6" ht="24.75" customHeight="1">
      <c r="A3" s="431" t="s">
        <v>33</v>
      </c>
      <c r="B3" s="431"/>
      <c r="C3" s="431"/>
      <c r="D3" s="431"/>
      <c r="E3" s="431"/>
      <c r="F3" s="431"/>
    </row>
    <row r="4" spans="1:6" ht="51" customHeight="1">
      <c r="A4" s="432" t="str">
        <f>Capa!A4</f>
        <v>30/07/2020 a 31/12/2023</v>
      </c>
      <c r="B4" s="432"/>
      <c r="C4" s="432"/>
      <c r="D4" s="432"/>
      <c r="E4" s="432"/>
      <c r="F4" s="432"/>
    </row>
    <row r="5" spans="1:6" ht="20.25" customHeight="1">
      <c r="A5" s="433"/>
      <c r="B5" s="433"/>
      <c r="C5" s="433"/>
      <c r="D5" s="433"/>
      <c r="E5" s="433"/>
      <c r="F5" s="433"/>
    </row>
    <row r="6" spans="1:6" ht="32.25" customHeight="1">
      <c r="A6" s="428" t="s">
        <v>151</v>
      </c>
      <c r="B6" s="428"/>
      <c r="C6" s="428"/>
      <c r="D6" s="428"/>
      <c r="E6" s="428"/>
      <c r="F6" s="428"/>
    </row>
    <row r="7" spans="1:6" ht="20.25" customHeight="1">
      <c r="A7" s="434" t="s">
        <v>652</v>
      </c>
      <c r="B7" s="434"/>
      <c r="C7" s="434"/>
      <c r="D7" s="434"/>
      <c r="E7" s="434"/>
      <c r="F7" s="434"/>
    </row>
    <row r="8" spans="1:6" ht="20.25" customHeight="1">
      <c r="A8" s="434" t="s">
        <v>651</v>
      </c>
      <c r="B8" s="434"/>
      <c r="C8" s="434"/>
      <c r="D8" s="434"/>
      <c r="E8" s="434"/>
      <c r="F8" s="434"/>
    </row>
    <row r="9" spans="1:6" ht="20.25" customHeight="1">
      <c r="A9" s="434" t="s">
        <v>653</v>
      </c>
      <c r="B9" s="434"/>
      <c r="C9" s="434"/>
      <c r="D9" s="434"/>
      <c r="E9" s="434"/>
      <c r="F9" s="434"/>
    </row>
    <row r="10" spans="1:6" ht="16.5" customHeight="1">
      <c r="A10" s="435"/>
      <c r="B10" s="435"/>
      <c r="C10" s="435"/>
      <c r="D10" s="435"/>
      <c r="E10" s="435"/>
      <c r="F10" s="435"/>
    </row>
    <row r="11" spans="1:6" ht="16.5" customHeight="1">
      <c r="A11" s="436" t="s">
        <v>34</v>
      </c>
      <c r="B11" s="436"/>
      <c r="C11" s="436"/>
      <c r="D11" s="436"/>
      <c r="E11" s="436"/>
      <c r="F11" s="436"/>
    </row>
    <row r="12" spans="1:6" ht="16.5" customHeight="1">
      <c r="A12" s="4"/>
      <c r="B12" s="4"/>
      <c r="C12" s="4"/>
      <c r="D12" s="4"/>
      <c r="E12" s="4"/>
      <c r="F12" s="4"/>
    </row>
    <row r="13" spans="1:6" ht="38.25" customHeight="1">
      <c r="A13" s="4"/>
      <c r="B13" s="4"/>
      <c r="C13" s="4"/>
      <c r="D13" s="4"/>
      <c r="E13" s="4"/>
      <c r="F13" s="4"/>
    </row>
    <row r="14" spans="1:6" ht="16.5" customHeight="1">
      <c r="A14" s="4"/>
      <c r="B14" s="4"/>
      <c r="C14" s="4"/>
      <c r="D14" s="4"/>
      <c r="E14" s="4"/>
      <c r="F14" s="4"/>
    </row>
    <row r="15" spans="1:6" ht="16.5" customHeight="1">
      <c r="A15" s="4"/>
      <c r="B15" s="4"/>
      <c r="C15" s="4"/>
      <c r="D15" s="4"/>
      <c r="E15" s="4"/>
      <c r="F15" s="4"/>
    </row>
    <row r="16" spans="1:6" ht="16.5" customHeight="1">
      <c r="A16" s="4"/>
      <c r="B16" s="4"/>
      <c r="C16" s="4"/>
      <c r="D16" s="4"/>
      <c r="E16" s="4"/>
      <c r="F16" s="4"/>
    </row>
    <row r="17" spans="1:6" ht="16.5" customHeight="1">
      <c r="A17" s="4"/>
      <c r="B17" s="4"/>
      <c r="C17" s="4"/>
      <c r="D17" s="4"/>
      <c r="E17" s="4"/>
      <c r="F17" s="4"/>
    </row>
  </sheetData>
  <sheetProtection sheet="1" objects="1" scenarios="1" formatCells="0"/>
  <mergeCells count="11">
    <mergeCell ref="A7:F7"/>
    <mergeCell ref="A8:F8"/>
    <mergeCell ref="A10:F10"/>
    <mergeCell ref="A9:F9"/>
    <mergeCell ref="A11:F11"/>
    <mergeCell ref="A6:F6"/>
    <mergeCell ref="A1:F1"/>
    <mergeCell ref="A2:F2"/>
    <mergeCell ref="A3:F3"/>
    <mergeCell ref="A4:F4"/>
    <mergeCell ref="A5:F5"/>
  </mergeCells>
  <phoneticPr fontId="13" type="noConversion"/>
  <printOptions horizontalCentered="1" verticalCentered="1"/>
  <pageMargins left="0.19685039370078741" right="0.19685039370078741" top="0.59055118110236227" bottom="0.59055118110236227" header="0" footer="0"/>
  <pageSetup paperSize="9" orientation="landscape" r:id="rId1"/>
  <headerFooter>
    <oddFooter>Página &amp;P de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Planilha4">
    <tabColor theme="1" tint="4.9989318521683403E-2"/>
    <pageSetUpPr fitToPage="1"/>
  </sheetPr>
  <dimension ref="A1:S64"/>
  <sheetViews>
    <sheetView zoomScaleSheetLayoutView="100" workbookViewId="0"/>
  </sheetViews>
  <sheetFormatPr defaultColWidth="9.140625" defaultRowHeight="12.75"/>
  <cols>
    <col min="1" max="1" width="47.85546875" style="338" customWidth="1"/>
    <col min="2" max="2" width="26.28515625" style="338" customWidth="1"/>
    <col min="3" max="3" width="29.5703125" style="338" customWidth="1"/>
    <col min="4" max="4" width="31.42578125" style="338" customWidth="1"/>
    <col min="5" max="6" width="31" style="338" customWidth="1"/>
    <col min="7" max="7" width="3.85546875" style="338" customWidth="1"/>
    <col min="8" max="8" width="10.140625" style="338" customWidth="1"/>
    <col min="9" max="9" width="15.140625" style="338" customWidth="1"/>
    <col min="10" max="10" width="2.7109375" style="338" customWidth="1"/>
    <col min="11" max="11" width="9.140625" style="338"/>
    <col min="12" max="14" width="13.28515625" style="338" customWidth="1"/>
    <col min="15" max="15" width="0.7109375" style="342" customWidth="1"/>
    <col min="16" max="16" width="10.28515625" style="338" bestFit="1" customWidth="1"/>
    <col min="17" max="17" width="13.28515625" style="338" customWidth="1"/>
    <col min="18" max="18" width="5.85546875" style="338" customWidth="1"/>
    <col min="19" max="19" width="9.140625" style="338"/>
    <col min="20" max="22" width="13.28515625" style="338" customWidth="1"/>
    <col min="23" max="23" width="1.85546875" style="338" customWidth="1"/>
    <col min="24" max="24" width="9.140625" style="338"/>
    <col min="25" max="25" width="13.28515625" style="338" customWidth="1"/>
    <col min="26" max="16384" width="9.140625" style="338"/>
  </cols>
  <sheetData>
    <row r="1" spans="1:19" s="337" customFormat="1" ht="35.25" customHeight="1">
      <c r="A1" s="334" t="s">
        <v>54</v>
      </c>
      <c r="B1" s="334" t="s">
        <v>291</v>
      </c>
      <c r="C1" s="334" t="s">
        <v>218</v>
      </c>
      <c r="D1" s="335" t="s">
        <v>285</v>
      </c>
      <c r="E1" s="334" t="s">
        <v>141</v>
      </c>
      <c r="F1" s="336" t="s">
        <v>309</v>
      </c>
      <c r="H1" s="338"/>
      <c r="I1" s="338"/>
      <c r="K1" s="338"/>
      <c r="L1" s="338"/>
      <c r="M1" s="338"/>
      <c r="N1" s="338"/>
      <c r="O1" s="338"/>
      <c r="P1" s="338"/>
      <c r="Q1" s="338"/>
      <c r="R1" s="338"/>
      <c r="S1" s="338"/>
    </row>
    <row r="2" spans="1:19" ht="28.5">
      <c r="A2" s="336" t="s">
        <v>701</v>
      </c>
      <c r="B2" s="339"/>
      <c r="C2" s="336" t="s">
        <v>3</v>
      </c>
      <c r="D2" s="340" t="s">
        <v>73</v>
      </c>
      <c r="E2" s="336" t="s">
        <v>208</v>
      </c>
      <c r="F2" s="336" t="s">
        <v>388</v>
      </c>
      <c r="O2" s="338"/>
    </row>
    <row r="3" spans="1:19" ht="28.5">
      <c r="A3" s="336" t="s">
        <v>705</v>
      </c>
      <c r="B3" s="339"/>
      <c r="C3" s="336" t="s">
        <v>170</v>
      </c>
      <c r="D3" s="340" t="s">
        <v>143</v>
      </c>
      <c r="E3" s="336" t="s">
        <v>202</v>
      </c>
      <c r="F3" s="336" t="s">
        <v>389</v>
      </c>
      <c r="O3" s="338"/>
    </row>
    <row r="4" spans="1:19" ht="28.5">
      <c r="A4" s="336" t="s">
        <v>700</v>
      </c>
      <c r="B4" s="339"/>
      <c r="C4" s="336" t="s">
        <v>177</v>
      </c>
      <c r="D4" s="340" t="s">
        <v>76</v>
      </c>
      <c r="E4" s="336" t="s">
        <v>203</v>
      </c>
      <c r="O4" s="338"/>
    </row>
    <row r="5" spans="1:19" ht="28.5" customHeight="1">
      <c r="A5" s="336" t="s">
        <v>166</v>
      </c>
      <c r="C5" s="336" t="s">
        <v>179</v>
      </c>
      <c r="D5" s="340" t="s">
        <v>83</v>
      </c>
      <c r="E5" s="336" t="s">
        <v>210</v>
      </c>
      <c r="F5" s="341"/>
      <c r="O5" s="338"/>
    </row>
    <row r="6" spans="1:19" ht="28.5">
      <c r="A6" s="339"/>
      <c r="B6" s="339"/>
      <c r="C6" s="336" t="s">
        <v>59</v>
      </c>
      <c r="D6" s="340" t="s">
        <v>74</v>
      </c>
      <c r="E6" s="336" t="s">
        <v>204</v>
      </c>
      <c r="F6" s="341"/>
      <c r="O6" s="338"/>
    </row>
    <row r="7" spans="1:19" ht="28.5">
      <c r="A7" s="339"/>
      <c r="B7" s="339"/>
      <c r="C7" s="336" t="s">
        <v>277</v>
      </c>
      <c r="D7" s="340" t="s">
        <v>75</v>
      </c>
      <c r="E7" s="336" t="s">
        <v>209</v>
      </c>
      <c r="F7" s="341"/>
      <c r="O7" s="338"/>
    </row>
    <row r="8" spans="1:19" ht="42.75">
      <c r="A8" s="339"/>
      <c r="B8" s="339"/>
      <c r="C8" s="336" t="s">
        <v>276</v>
      </c>
      <c r="D8" s="340" t="s">
        <v>174</v>
      </c>
      <c r="E8" s="336" t="s">
        <v>205</v>
      </c>
      <c r="F8" s="341"/>
      <c r="O8" s="338"/>
    </row>
    <row r="9" spans="1:19" ht="42.75">
      <c r="A9" s="339"/>
      <c r="B9" s="339"/>
      <c r="C9" s="336" t="s">
        <v>280</v>
      </c>
      <c r="D9" s="340" t="s">
        <v>175</v>
      </c>
      <c r="E9" s="336" t="s">
        <v>201</v>
      </c>
      <c r="F9" s="341"/>
      <c r="H9" s="11"/>
      <c r="O9" s="338"/>
    </row>
    <row r="10" spans="1:19" ht="14.25">
      <c r="A10" s="339"/>
      <c r="B10" s="339"/>
      <c r="C10" s="336" t="s">
        <v>20</v>
      </c>
      <c r="D10" s="340" t="s">
        <v>189</v>
      </c>
      <c r="E10" s="336" t="s">
        <v>211</v>
      </c>
      <c r="F10" s="341"/>
      <c r="O10" s="338"/>
    </row>
    <row r="11" spans="1:19" ht="42.75">
      <c r="A11" s="339"/>
      <c r="B11" s="339"/>
      <c r="C11" s="336" t="s">
        <v>60</v>
      </c>
      <c r="D11" s="340" t="s">
        <v>186</v>
      </c>
      <c r="E11" s="336" t="s">
        <v>206</v>
      </c>
      <c r="F11" s="341"/>
      <c r="O11" s="338"/>
    </row>
    <row r="12" spans="1:19" ht="14.25">
      <c r="A12" s="339"/>
      <c r="B12" s="339"/>
      <c r="C12" s="336" t="s">
        <v>61</v>
      </c>
      <c r="D12" s="340" t="s">
        <v>38</v>
      </c>
      <c r="E12" s="336" t="s">
        <v>207</v>
      </c>
      <c r="F12" s="341"/>
    </row>
    <row r="13" spans="1:19" ht="14.25">
      <c r="A13" s="339"/>
      <c r="B13" s="339"/>
      <c r="C13" s="336" t="s">
        <v>220</v>
      </c>
      <c r="D13" s="340" t="s">
        <v>37</v>
      </c>
      <c r="E13" s="336" t="s">
        <v>212</v>
      </c>
      <c r="F13" s="341"/>
    </row>
    <row r="14" spans="1:19" ht="14.25">
      <c r="A14" s="339"/>
      <c r="B14" s="339"/>
      <c r="C14" s="336" t="s">
        <v>21</v>
      </c>
      <c r="D14" s="340" t="s">
        <v>342</v>
      </c>
      <c r="E14" s="336" t="s">
        <v>94</v>
      </c>
      <c r="F14" s="341"/>
    </row>
    <row r="15" spans="1:19" ht="14.25">
      <c r="A15" s="339"/>
      <c r="B15" s="339"/>
      <c r="C15" s="336" t="s">
        <v>284</v>
      </c>
      <c r="D15" s="340" t="s">
        <v>187</v>
      </c>
      <c r="E15" s="339"/>
      <c r="F15" s="341"/>
    </row>
    <row r="16" spans="1:19" ht="28.5">
      <c r="A16" s="339"/>
      <c r="B16" s="339"/>
      <c r="C16" s="336" t="s">
        <v>390</v>
      </c>
      <c r="D16" s="340" t="s">
        <v>196</v>
      </c>
      <c r="E16" s="339"/>
      <c r="F16" s="339"/>
    </row>
    <row r="17" spans="1:6" ht="28.5">
      <c r="A17" s="339"/>
      <c r="B17" s="339"/>
      <c r="C17" s="336" t="s">
        <v>180</v>
      </c>
      <c r="D17" s="336" t="s">
        <v>199</v>
      </c>
      <c r="E17" s="339"/>
      <c r="F17" s="339"/>
    </row>
    <row r="18" spans="1:6" ht="28.5">
      <c r="A18" s="339"/>
      <c r="B18" s="339"/>
      <c r="C18" s="336" t="s">
        <v>286</v>
      </c>
      <c r="D18" s="340" t="s">
        <v>84</v>
      </c>
      <c r="E18" s="339"/>
      <c r="F18" s="339"/>
    </row>
    <row r="19" spans="1:6" ht="28.5">
      <c r="A19" s="339"/>
      <c r="B19" s="339"/>
      <c r="C19" s="336" t="s">
        <v>185</v>
      </c>
      <c r="D19" s="340" t="s">
        <v>197</v>
      </c>
      <c r="E19" s="339"/>
      <c r="F19" s="339"/>
    </row>
    <row r="20" spans="1:6" ht="28.5">
      <c r="A20" s="339"/>
      <c r="B20" s="339"/>
      <c r="C20" s="336" t="s">
        <v>287</v>
      </c>
      <c r="D20" s="340" t="s">
        <v>215</v>
      </c>
      <c r="E20" s="339"/>
      <c r="F20" s="339"/>
    </row>
    <row r="21" spans="1:6" ht="28.5">
      <c r="A21" s="339"/>
      <c r="B21" s="339"/>
      <c r="C21" s="336" t="s">
        <v>146</v>
      </c>
      <c r="D21" s="336" t="s">
        <v>195</v>
      </c>
      <c r="E21" s="339"/>
      <c r="F21" s="339"/>
    </row>
    <row r="22" spans="1:6" ht="42.75">
      <c r="A22" s="339"/>
      <c r="B22" s="339"/>
      <c r="C22" s="336" t="s">
        <v>62</v>
      </c>
      <c r="D22" s="336" t="s">
        <v>190</v>
      </c>
      <c r="E22" s="339"/>
      <c r="F22" s="339"/>
    </row>
    <row r="23" spans="1:6" ht="28.5">
      <c r="A23" s="339"/>
      <c r="B23" s="339"/>
      <c r="C23" s="336" t="s">
        <v>354</v>
      </c>
      <c r="D23" s="336" t="s">
        <v>191</v>
      </c>
      <c r="E23" s="339"/>
      <c r="F23" s="339"/>
    </row>
    <row r="24" spans="1:6" ht="28.5">
      <c r="A24" s="339"/>
      <c r="B24" s="339"/>
      <c r="C24" s="336" t="s">
        <v>64</v>
      </c>
      <c r="D24" s="336" t="s">
        <v>278</v>
      </c>
      <c r="E24" s="339"/>
      <c r="F24" s="339"/>
    </row>
    <row r="25" spans="1:6" ht="28.5">
      <c r="A25" s="339"/>
      <c r="B25" s="339"/>
      <c r="C25" s="336" t="s">
        <v>65</v>
      </c>
      <c r="D25" s="336" t="s">
        <v>68</v>
      </c>
      <c r="E25" s="339"/>
      <c r="F25" s="339"/>
    </row>
    <row r="26" spans="1:6" ht="28.5">
      <c r="A26" s="339"/>
      <c r="B26" s="339"/>
      <c r="C26" s="336" t="s">
        <v>66</v>
      </c>
      <c r="D26" s="336" t="s">
        <v>355</v>
      </c>
      <c r="E26" s="339"/>
      <c r="F26" s="339"/>
    </row>
    <row r="27" spans="1:6" ht="14.25">
      <c r="A27" s="339"/>
      <c r="B27" s="339"/>
      <c r="C27" s="336" t="s">
        <v>67</v>
      </c>
      <c r="D27" s="336" t="s">
        <v>86</v>
      </c>
      <c r="E27" s="339"/>
      <c r="F27" s="339"/>
    </row>
    <row r="28" spans="1:6" ht="28.5">
      <c r="A28" s="339"/>
      <c r="B28" s="339"/>
      <c r="C28" s="339"/>
      <c r="D28" s="336" t="s">
        <v>200</v>
      </c>
      <c r="E28" s="339"/>
      <c r="F28" s="339"/>
    </row>
    <row r="29" spans="1:6" ht="28.5">
      <c r="A29" s="339"/>
      <c r="B29" s="339"/>
      <c r="C29" s="339"/>
      <c r="D29" s="336" t="s">
        <v>71</v>
      </c>
      <c r="E29" s="339"/>
      <c r="F29" s="339"/>
    </row>
    <row r="30" spans="1:6" ht="14.25">
      <c r="A30" s="339"/>
      <c r="B30" s="339"/>
      <c r="C30" s="339"/>
      <c r="D30" s="336" t="s">
        <v>69</v>
      </c>
      <c r="E30" s="339"/>
      <c r="F30" s="339"/>
    </row>
    <row r="31" spans="1:6" ht="14.25">
      <c r="A31" s="339"/>
      <c r="B31" s="339"/>
      <c r="C31" s="339"/>
      <c r="D31" s="336" t="s">
        <v>188</v>
      </c>
      <c r="E31" s="339"/>
      <c r="F31" s="339"/>
    </row>
    <row r="32" spans="1:6" ht="14.25">
      <c r="A32" s="339"/>
      <c r="B32" s="339"/>
      <c r="C32" s="339"/>
      <c r="D32" s="336" t="s">
        <v>78</v>
      </c>
      <c r="E32" s="339"/>
      <c r="F32" s="339"/>
    </row>
    <row r="33" spans="1:6" ht="14.25">
      <c r="A33" s="339"/>
      <c r="B33" s="339"/>
      <c r="C33" s="339"/>
      <c r="D33" s="336" t="s">
        <v>77</v>
      </c>
      <c r="E33" s="339"/>
      <c r="F33" s="339"/>
    </row>
    <row r="34" spans="1:6" ht="14.25">
      <c r="A34" s="339"/>
      <c r="B34" s="339"/>
      <c r="C34" s="339"/>
      <c r="D34" s="336" t="s">
        <v>89</v>
      </c>
      <c r="E34" s="339"/>
      <c r="F34" s="339"/>
    </row>
    <row r="35" spans="1:6" ht="14.25">
      <c r="A35" s="339"/>
      <c r="B35" s="339"/>
      <c r="C35" s="339"/>
      <c r="D35" s="336" t="s">
        <v>91</v>
      </c>
      <c r="E35" s="339"/>
      <c r="F35" s="339"/>
    </row>
    <row r="36" spans="1:6" ht="28.5">
      <c r="A36" s="339"/>
      <c r="B36" s="339"/>
      <c r="C36" s="339"/>
      <c r="D36" s="336" t="s">
        <v>85</v>
      </c>
      <c r="E36" s="339"/>
      <c r="F36" s="339"/>
    </row>
    <row r="37" spans="1:6" ht="14.25">
      <c r="A37" s="339"/>
      <c r="B37" s="339"/>
      <c r="C37" s="339"/>
      <c r="D37" s="336" t="s">
        <v>92</v>
      </c>
      <c r="E37" s="339"/>
      <c r="F37" s="339"/>
    </row>
    <row r="38" spans="1:6" ht="14.25">
      <c r="A38" s="339"/>
      <c r="B38" s="339"/>
      <c r="C38" s="339"/>
      <c r="D38" s="336" t="s">
        <v>93</v>
      </c>
      <c r="E38" s="339"/>
      <c r="F38" s="339"/>
    </row>
    <row r="39" spans="1:6" ht="14.25">
      <c r="A39" s="339"/>
      <c r="B39" s="339"/>
      <c r="C39" s="339"/>
      <c r="D39" s="336" t="s">
        <v>90</v>
      </c>
      <c r="E39" s="339"/>
      <c r="F39" s="339"/>
    </row>
    <row r="40" spans="1:6" ht="14.25">
      <c r="A40" s="339"/>
      <c r="B40" s="339"/>
      <c r="C40" s="339"/>
      <c r="D40" s="336" t="s">
        <v>138</v>
      </c>
      <c r="E40" s="339"/>
      <c r="F40" s="339"/>
    </row>
    <row r="41" spans="1:6" ht="14.25">
      <c r="A41" s="339"/>
      <c r="B41" s="339"/>
      <c r="C41" s="339"/>
      <c r="D41" s="336" t="s">
        <v>139</v>
      </c>
      <c r="E41" s="339"/>
      <c r="F41" s="339"/>
    </row>
    <row r="42" spans="1:6" ht="14.25">
      <c r="A42" s="339"/>
      <c r="B42" s="339"/>
      <c r="C42" s="339"/>
      <c r="D42" s="336" t="s">
        <v>79</v>
      </c>
      <c r="E42" s="339"/>
      <c r="F42" s="339"/>
    </row>
    <row r="43" spans="1:6" ht="14.25">
      <c r="A43" s="339"/>
      <c r="B43" s="339"/>
      <c r="C43" s="339"/>
      <c r="D43" s="336" t="s">
        <v>72</v>
      </c>
      <c r="E43" s="339"/>
      <c r="F43" s="339"/>
    </row>
    <row r="44" spans="1:6" ht="14.25">
      <c r="A44" s="339"/>
      <c r="B44" s="339"/>
      <c r="C44" s="339"/>
      <c r="D44" s="336" t="s">
        <v>279</v>
      </c>
      <c r="E44" s="339"/>
      <c r="F44" s="339"/>
    </row>
    <row r="45" spans="1:6" ht="14.25">
      <c r="A45" s="339"/>
      <c r="B45" s="339"/>
      <c r="C45" s="339"/>
      <c r="D45" s="336" t="s">
        <v>36</v>
      </c>
      <c r="E45" s="339"/>
      <c r="F45" s="339"/>
    </row>
    <row r="46" spans="1:6" ht="14.25">
      <c r="A46" s="339"/>
      <c r="B46" s="339"/>
      <c r="C46" s="339"/>
      <c r="D46" s="336" t="s">
        <v>88</v>
      </c>
      <c r="E46" s="339"/>
      <c r="F46" s="339"/>
    </row>
    <row r="47" spans="1:6" ht="14.25">
      <c r="A47" s="339"/>
      <c r="B47" s="339"/>
      <c r="C47" s="339"/>
      <c r="D47" s="343" t="s">
        <v>192</v>
      </c>
      <c r="E47" s="339"/>
      <c r="F47" s="339"/>
    </row>
    <row r="48" spans="1:6" ht="14.25">
      <c r="A48" s="339"/>
      <c r="B48" s="339"/>
      <c r="C48" s="339"/>
      <c r="D48" s="336" t="s">
        <v>281</v>
      </c>
      <c r="E48" s="339"/>
      <c r="F48" s="339"/>
    </row>
    <row r="49" spans="1:6" ht="14.25">
      <c r="A49" s="339"/>
      <c r="B49" s="339"/>
      <c r="C49" s="339"/>
      <c r="D49" s="336" t="s">
        <v>213</v>
      </c>
      <c r="E49" s="339"/>
      <c r="F49" s="339"/>
    </row>
    <row r="50" spans="1:6" ht="14.25">
      <c r="A50" s="339"/>
      <c r="B50" s="339"/>
      <c r="C50" s="339"/>
      <c r="D50" s="336" t="s">
        <v>214</v>
      </c>
      <c r="E50" s="339"/>
      <c r="F50" s="339"/>
    </row>
    <row r="51" spans="1:6" ht="14.25">
      <c r="A51" s="339"/>
      <c r="B51" s="339"/>
      <c r="C51" s="339"/>
      <c r="D51" s="336" t="s">
        <v>82</v>
      </c>
      <c r="E51" s="339"/>
      <c r="F51" s="339"/>
    </row>
    <row r="52" spans="1:6" ht="14.25">
      <c r="A52" s="339"/>
      <c r="B52" s="339"/>
      <c r="C52" s="339"/>
      <c r="D52" s="336" t="s">
        <v>70</v>
      </c>
      <c r="E52" s="339"/>
      <c r="F52" s="339"/>
    </row>
    <row r="53" spans="1:6" ht="28.5">
      <c r="A53" s="339"/>
      <c r="B53" s="339"/>
      <c r="C53" s="339"/>
      <c r="D53" s="336" t="s">
        <v>194</v>
      </c>
      <c r="E53" s="339"/>
      <c r="F53" s="339"/>
    </row>
    <row r="54" spans="1:6" ht="14.25">
      <c r="A54" s="339"/>
      <c r="B54" s="339"/>
      <c r="C54" s="339"/>
      <c r="D54" s="336" t="s">
        <v>87</v>
      </c>
      <c r="E54" s="339"/>
      <c r="F54" s="339"/>
    </row>
    <row r="55" spans="1:6" ht="14.25">
      <c r="A55" s="339"/>
      <c r="B55" s="339"/>
      <c r="C55" s="339"/>
      <c r="D55" s="336" t="s">
        <v>80</v>
      </c>
      <c r="E55" s="339"/>
      <c r="F55" s="339"/>
    </row>
    <row r="56" spans="1:6" ht="14.25">
      <c r="A56" s="339"/>
      <c r="B56" s="339"/>
      <c r="C56" s="339"/>
      <c r="D56" s="336" t="s">
        <v>81</v>
      </c>
      <c r="E56" s="339"/>
      <c r="F56" s="339"/>
    </row>
    <row r="57" spans="1:6" ht="28.5">
      <c r="A57" s="339"/>
      <c r="B57" s="339"/>
      <c r="C57" s="339"/>
      <c r="D57" s="336" t="s">
        <v>198</v>
      </c>
      <c r="E57" s="339"/>
      <c r="F57" s="339"/>
    </row>
    <row r="58" spans="1:6" ht="14.25">
      <c r="A58" s="339"/>
      <c r="B58" s="339"/>
      <c r="C58" s="339"/>
      <c r="D58" s="336" t="s">
        <v>216</v>
      </c>
      <c r="E58" s="339"/>
      <c r="F58" s="339"/>
    </row>
    <row r="59" spans="1:6" ht="14.25">
      <c r="A59" s="339"/>
      <c r="B59" s="339"/>
      <c r="C59" s="339"/>
      <c r="D59" s="336" t="s">
        <v>217</v>
      </c>
      <c r="E59" s="339"/>
      <c r="F59" s="339"/>
    </row>
    <row r="60" spans="1:6" ht="28.5">
      <c r="A60" s="339"/>
      <c r="B60" s="339"/>
      <c r="C60" s="339"/>
      <c r="D60" s="336" t="s">
        <v>352</v>
      </c>
      <c r="E60" s="339"/>
      <c r="F60" s="339"/>
    </row>
    <row r="61" spans="1:6" ht="28.5">
      <c r="A61" s="339"/>
      <c r="B61" s="339"/>
      <c r="C61" s="339"/>
      <c r="D61" s="336" t="s">
        <v>193</v>
      </c>
      <c r="E61" s="339"/>
      <c r="F61" s="339"/>
    </row>
    <row r="62" spans="1:6" ht="14.25">
      <c r="A62" s="339"/>
      <c r="B62" s="339"/>
      <c r="C62" s="339"/>
      <c r="D62" s="336" t="s">
        <v>293</v>
      </c>
      <c r="E62" s="339"/>
      <c r="F62" s="339"/>
    </row>
    <row r="63" spans="1:6" ht="14.25">
      <c r="A63" s="339"/>
      <c r="B63" s="339"/>
      <c r="D63" s="336" t="s">
        <v>292</v>
      </c>
      <c r="E63" s="339"/>
      <c r="F63" s="339"/>
    </row>
    <row r="64" spans="1:6">
      <c r="A64" s="339"/>
      <c r="F64" s="339"/>
    </row>
  </sheetData>
  <pageMargins left="0.19685039370078741" right="0.19685039370078741" top="0.59055118110236227" bottom="0.59055118110236227" header="0" footer="0"/>
  <pageSetup paperSize="9" scale="50" orientation="landscape" r:id="rId1"/>
  <headerFooter>
    <oddFooter>Página &amp;P de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Plan7">
    <tabColor theme="6" tint="0.39997558519241921"/>
  </sheetPr>
  <dimension ref="A1:BD37"/>
  <sheetViews>
    <sheetView showGridLines="0" zoomScaleNormal="100" zoomScaleSheetLayoutView="100" workbookViewId="0">
      <pane xSplit="2" ySplit="3" topLeftCell="C4" activePane="bottomRight" state="frozen"/>
      <selection activeCell="C14" sqref="C14"/>
      <selection pane="topRight" activeCell="C14" sqref="C14"/>
      <selection pane="bottomLeft" activeCell="C14" sqref="C14"/>
      <selection pane="bottomRight" activeCell="C4" sqref="C4"/>
    </sheetView>
  </sheetViews>
  <sheetFormatPr defaultColWidth="17" defaultRowHeight="30" customHeight="1"/>
  <cols>
    <col min="1" max="1" width="3.7109375" style="203" customWidth="1"/>
    <col min="2" max="2" width="15" style="203" customWidth="1"/>
    <col min="3" max="4" width="12.5703125" style="203" bestFit="1" customWidth="1"/>
    <col min="5" max="5" width="17.140625" style="203" bestFit="1" customWidth="1"/>
    <col min="6" max="7" width="15.85546875" style="203" bestFit="1" customWidth="1"/>
    <col min="8" max="8" width="14.28515625" style="203" bestFit="1" customWidth="1"/>
    <col min="9" max="9" width="17.140625" style="203" bestFit="1" customWidth="1"/>
    <col min="10" max="10" width="13" style="203" customWidth="1"/>
    <col min="11" max="11" width="17.140625" style="203" bestFit="1" customWidth="1"/>
    <col min="12" max="12" width="12.5703125" style="203" bestFit="1" customWidth="1"/>
    <col min="13" max="13" width="13.28515625" style="203" customWidth="1"/>
    <col min="14" max="14" width="13.140625" style="203" customWidth="1"/>
    <col min="15" max="16" width="17.140625" style="203" bestFit="1" customWidth="1"/>
    <col min="17" max="18" width="12.5703125" style="203" bestFit="1" customWidth="1"/>
    <col min="19" max="19" width="12.85546875" style="203" bestFit="1" customWidth="1"/>
    <col min="20" max="21" width="12.5703125" style="203" bestFit="1" customWidth="1"/>
    <col min="22" max="22" width="12.85546875" style="203" bestFit="1" customWidth="1"/>
    <col min="23" max="24" width="12.5703125" style="203" bestFit="1" customWidth="1"/>
    <col min="25" max="25" width="12.85546875" style="203" bestFit="1" customWidth="1"/>
    <col min="26" max="27" width="12.5703125" style="203" bestFit="1" customWidth="1"/>
    <col min="28" max="28" width="12.85546875" style="203" bestFit="1" customWidth="1"/>
    <col min="29" max="30" width="12.5703125" style="203" bestFit="1" customWidth="1"/>
    <col min="31" max="31" width="12.85546875" style="203" bestFit="1" customWidth="1"/>
    <col min="32" max="33" width="12.5703125" style="203" bestFit="1" customWidth="1"/>
    <col min="34" max="34" width="12.85546875" style="203" bestFit="1" customWidth="1"/>
    <col min="35" max="36" width="12.5703125" style="203" bestFit="1" customWidth="1"/>
    <col min="37" max="37" width="12.85546875" style="203" bestFit="1" customWidth="1"/>
    <col min="38" max="44" width="12.85546875" style="203" customWidth="1"/>
    <col min="45" max="49" width="12.85546875" style="203" hidden="1" customWidth="1"/>
    <col min="50" max="50" width="12.5703125" style="203" hidden="1" customWidth="1"/>
    <col min="51" max="51" width="15.85546875" style="207" bestFit="1" customWidth="1"/>
    <col min="52" max="52" width="9" style="206" bestFit="1" customWidth="1"/>
    <col min="53" max="55" width="17" style="203"/>
    <col min="56" max="56" width="17" style="204"/>
    <col min="57" max="16384" width="17" style="203"/>
  </cols>
  <sheetData>
    <row r="1" spans="1:56" s="202" customFormat="1" ht="45" customHeight="1">
      <c r="B1" s="265"/>
      <c r="C1" s="385" t="str">
        <f>Capa!A1</f>
        <v>Memória de Cálculo Contrato de Gestão nº 06/2021 celebrado entre Secretaria de Estado de Cultura e Turismo e o Instituto Cultural Filarmônica</v>
      </c>
      <c r="D1" s="385"/>
      <c r="E1" s="385"/>
      <c r="F1" s="385"/>
      <c r="G1" s="385"/>
      <c r="H1" s="385"/>
      <c r="I1" s="385"/>
      <c r="J1" s="385"/>
      <c r="K1" s="385"/>
      <c r="L1" s="385"/>
      <c r="M1" s="385"/>
      <c r="N1" s="385"/>
      <c r="O1" s="265"/>
      <c r="P1" s="265"/>
      <c r="Q1" s="265"/>
      <c r="R1" s="265"/>
      <c r="S1" s="265"/>
      <c r="T1" s="265"/>
      <c r="U1" s="265"/>
      <c r="V1" s="265"/>
      <c r="W1" s="265"/>
      <c r="X1" s="265"/>
      <c r="Y1" s="265"/>
      <c r="Z1" s="265"/>
      <c r="AA1" s="265"/>
      <c r="AB1" s="265"/>
      <c r="AC1" s="265"/>
      <c r="AD1" s="265"/>
      <c r="AE1" s="265"/>
      <c r="AF1" s="265"/>
      <c r="AG1" s="265"/>
      <c r="AH1" s="265"/>
      <c r="AI1" s="265"/>
      <c r="AJ1" s="265"/>
      <c r="AK1" s="265"/>
      <c r="AL1" s="265"/>
      <c r="AM1" s="265"/>
      <c r="AN1" s="265"/>
      <c r="AO1" s="265"/>
      <c r="AP1" s="265"/>
      <c r="AQ1" s="265"/>
      <c r="AR1" s="265"/>
      <c r="AS1" s="265"/>
      <c r="AT1" s="265"/>
      <c r="AU1" s="265"/>
      <c r="AV1" s="265"/>
      <c r="AW1" s="265"/>
      <c r="AX1" s="265"/>
      <c r="AY1" s="265"/>
      <c r="AZ1" s="265"/>
      <c r="BA1" s="200"/>
      <c r="BB1" s="200"/>
      <c r="BC1" s="200"/>
      <c r="BD1" s="201"/>
    </row>
    <row r="2" spans="1:56" s="202" customFormat="1" ht="16.5" customHeight="1" thickBot="1">
      <c r="A2" s="386" t="s">
        <v>290</v>
      </c>
      <c r="B2" s="386"/>
      <c r="C2" s="386"/>
      <c r="D2" s="386"/>
      <c r="E2" s="386"/>
      <c r="F2" s="386"/>
      <c r="G2" s="386"/>
      <c r="H2" s="386"/>
      <c r="I2" s="386"/>
      <c r="J2" s="386"/>
      <c r="K2" s="386"/>
      <c r="L2" s="386"/>
      <c r="M2" s="386"/>
      <c r="N2" s="386"/>
      <c r="O2" s="386"/>
      <c r="P2" s="386"/>
      <c r="Q2" s="386"/>
      <c r="R2" s="386"/>
      <c r="S2" s="386"/>
      <c r="T2" s="386"/>
      <c r="U2" s="386"/>
      <c r="V2" s="386"/>
      <c r="W2" s="386"/>
      <c r="X2" s="386"/>
      <c r="Y2" s="386"/>
      <c r="Z2" s="386"/>
      <c r="AA2" s="386"/>
      <c r="AB2" s="386"/>
      <c r="AC2" s="386"/>
      <c r="AD2" s="386"/>
      <c r="AE2" s="386"/>
      <c r="AF2" s="386"/>
      <c r="AG2" s="386"/>
      <c r="AH2" s="386"/>
      <c r="AI2" s="386"/>
      <c r="AJ2" s="386"/>
      <c r="AK2" s="386"/>
      <c r="AL2" s="386"/>
      <c r="AM2" s="386"/>
      <c r="AN2" s="386"/>
      <c r="AO2" s="386"/>
      <c r="AP2" s="386"/>
      <c r="AQ2" s="386"/>
      <c r="AR2" s="386"/>
      <c r="AS2" s="386"/>
      <c r="AT2" s="386"/>
      <c r="AU2" s="386"/>
      <c r="AV2" s="386"/>
      <c r="AW2" s="386"/>
      <c r="AX2" s="386"/>
      <c r="AY2" s="386"/>
      <c r="AZ2" s="386"/>
      <c r="BA2" s="200"/>
      <c r="BB2" s="200"/>
      <c r="BC2" s="200"/>
      <c r="BD2" s="201"/>
    </row>
    <row r="3" spans="1:56" ht="21" customHeight="1" thickBot="1">
      <c r="A3" s="118"/>
      <c r="B3" s="118"/>
      <c r="C3" s="9" t="str">
        <f>Analítico!C4</f>
        <v>Mês 07/2020</v>
      </c>
      <c r="D3" s="9" t="str">
        <f>Analítico!D4</f>
        <v>Mês 08/2020</v>
      </c>
      <c r="E3" s="9" t="str">
        <f>Analítico!E4</f>
        <v>Mês 09/2020</v>
      </c>
      <c r="F3" s="9" t="str">
        <f>Analítico!F4</f>
        <v>Mês 10/2020</v>
      </c>
      <c r="G3" s="9" t="str">
        <f>Analítico!G4</f>
        <v>Mês 11/2020</v>
      </c>
      <c r="H3" s="9" t="str">
        <f>Analítico!H4</f>
        <v>Mês 12/2020</v>
      </c>
      <c r="I3" s="9" t="str">
        <f>Analítico!I4</f>
        <v>Mês 01/2021</v>
      </c>
      <c r="J3" s="9" t="str">
        <f>Analítico!J4</f>
        <v>Mês 02/2021</v>
      </c>
      <c r="K3" s="9" t="str">
        <f>Analítico!K4</f>
        <v>Mês 03/2021</v>
      </c>
      <c r="L3" s="9" t="str">
        <f>Analítico!L4</f>
        <v>Mês 04/2021</v>
      </c>
      <c r="M3" s="9" t="str">
        <f>Analítico!M4</f>
        <v>Mês 05/2021</v>
      </c>
      <c r="N3" s="9" t="str">
        <f>Analítico!N4</f>
        <v>Mês 06/2021</v>
      </c>
      <c r="O3" s="9" t="str">
        <f>Analítico!O4</f>
        <v>Mês 07/2021</v>
      </c>
      <c r="P3" s="9" t="str">
        <f>Analítico!P4</f>
        <v>Mês 08/2021</v>
      </c>
      <c r="Q3" s="9" t="str">
        <f>Analítico!Q4</f>
        <v>Mês 09/2021</v>
      </c>
      <c r="R3" s="9" t="str">
        <f>Analítico!R4</f>
        <v>Mês 10/2021</v>
      </c>
      <c r="S3" s="9" t="str">
        <f>Analítico!S4</f>
        <v>Mês 11/2021</v>
      </c>
      <c r="T3" s="9" t="str">
        <f>Analítico!T4</f>
        <v>Mês 12/2021</v>
      </c>
      <c r="U3" s="9" t="str">
        <f>Analítico!U4</f>
        <v>Mês 01/2022</v>
      </c>
      <c r="V3" s="9" t="str">
        <f>Analítico!V4</f>
        <v>Mês 02/2022</v>
      </c>
      <c r="W3" s="9" t="str">
        <f>Analítico!W4</f>
        <v>Mês 03/2022</v>
      </c>
      <c r="X3" s="9" t="str">
        <f>Analítico!X4</f>
        <v>Mês 04/2022</v>
      </c>
      <c r="Y3" s="9" t="str">
        <f>Analítico!Y4</f>
        <v>Mês 05/2022</v>
      </c>
      <c r="Z3" s="9" t="str">
        <f>Analítico!Z4</f>
        <v>Mês 06/2022</v>
      </c>
      <c r="AA3" s="9" t="str">
        <f>Analítico!AA4</f>
        <v>Mês 07/2022</v>
      </c>
      <c r="AB3" s="9" t="str">
        <f>Analítico!AB4</f>
        <v>Mês 08/2022</v>
      </c>
      <c r="AC3" s="9" t="str">
        <f>Analítico!AC4</f>
        <v>Mês 09/2022</v>
      </c>
      <c r="AD3" s="9" t="str">
        <f>Analítico!AD4</f>
        <v>Mês 10/2022</v>
      </c>
      <c r="AE3" s="9" t="str">
        <f>Analítico!AE4</f>
        <v>Mês 11/2022</v>
      </c>
      <c r="AF3" s="9" t="str">
        <f>Analítico!AF4</f>
        <v>Mês 12/2022</v>
      </c>
      <c r="AG3" s="9" t="str">
        <f>Analítico!AG4</f>
        <v>Mês 01/2023</v>
      </c>
      <c r="AH3" s="9" t="str">
        <f>Analítico!AH4</f>
        <v>Mês 02/2023</v>
      </c>
      <c r="AI3" s="9" t="str">
        <f>Analítico!AI4</f>
        <v>Mês 03/2023</v>
      </c>
      <c r="AJ3" s="9" t="str">
        <f>Analítico!AJ4</f>
        <v>Mês 04/2023</v>
      </c>
      <c r="AK3" s="9" t="str">
        <f>Analítico!AK4</f>
        <v>Mês 05/2023</v>
      </c>
      <c r="AL3" s="9" t="s">
        <v>688</v>
      </c>
      <c r="AM3" s="9" t="s">
        <v>708</v>
      </c>
      <c r="AN3" s="9" t="s">
        <v>709</v>
      </c>
      <c r="AO3" s="9" t="s">
        <v>710</v>
      </c>
      <c r="AP3" s="9" t="s">
        <v>711</v>
      </c>
      <c r="AQ3" s="9" t="s">
        <v>712</v>
      </c>
      <c r="AR3" s="9" t="s">
        <v>713</v>
      </c>
      <c r="AS3" s="9" t="s">
        <v>714</v>
      </c>
      <c r="AT3" s="9" t="s">
        <v>715</v>
      </c>
      <c r="AU3" s="9" t="s">
        <v>716</v>
      </c>
      <c r="AV3" s="9" t="s">
        <v>706</v>
      </c>
      <c r="AW3" s="9" t="s">
        <v>707</v>
      </c>
      <c r="AX3" s="9" t="s">
        <v>717</v>
      </c>
      <c r="AY3" s="13" t="s">
        <v>2</v>
      </c>
      <c r="AZ3" s="106" t="s">
        <v>219</v>
      </c>
    </row>
    <row r="4" spans="1:56" ht="22.5" customHeight="1" thickBot="1">
      <c r="A4" s="23" t="s">
        <v>274</v>
      </c>
      <c r="B4" s="116" t="s">
        <v>258</v>
      </c>
      <c r="C4" s="143">
        <f>Analítico!C5</f>
        <v>5950000</v>
      </c>
      <c r="D4" s="9"/>
      <c r="E4" s="9"/>
      <c r="F4" s="9"/>
      <c r="G4" s="9"/>
      <c r="H4" s="9"/>
      <c r="I4" s="9"/>
      <c r="J4" s="9"/>
      <c r="K4" s="9"/>
      <c r="L4" s="9"/>
      <c r="M4" s="9"/>
      <c r="N4" s="9"/>
      <c r="O4" s="9"/>
      <c r="P4" s="9"/>
      <c r="Q4" s="9"/>
      <c r="R4" s="9"/>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9"/>
      <c r="AV4" s="9"/>
      <c r="AW4" s="9"/>
      <c r="AX4" s="9"/>
      <c r="AY4" s="142">
        <f>C4</f>
        <v>5950000</v>
      </c>
      <c r="AZ4" s="106">
        <f>IF($C$4=0,0,C4/$AY$14)</f>
        <v>4.9661502888317048E-2</v>
      </c>
    </row>
    <row r="5" spans="1:56" ht="16.5" customHeight="1" thickBot="1">
      <c r="A5" s="387"/>
      <c r="B5" s="387"/>
      <c r="C5" s="20"/>
      <c r="D5" s="131"/>
      <c r="E5" s="131"/>
      <c r="F5" s="131"/>
      <c r="G5" s="131"/>
      <c r="H5" s="131"/>
      <c r="I5" s="131"/>
      <c r="J5" s="131"/>
      <c r="K5" s="131"/>
      <c r="L5" s="131"/>
      <c r="M5" s="131"/>
      <c r="N5" s="131"/>
      <c r="O5" s="131"/>
      <c r="P5" s="131"/>
      <c r="Q5" s="131"/>
      <c r="R5" s="131"/>
      <c r="S5" s="131"/>
      <c r="T5" s="131"/>
      <c r="U5" s="131"/>
      <c r="V5" s="131"/>
      <c r="W5" s="131"/>
      <c r="X5" s="131"/>
      <c r="Y5" s="131"/>
      <c r="Z5" s="131"/>
      <c r="AA5" s="131"/>
      <c r="AB5" s="131"/>
      <c r="AC5" s="131"/>
      <c r="AD5" s="131"/>
      <c r="AE5" s="131"/>
      <c r="AF5" s="131"/>
      <c r="AG5" s="131"/>
      <c r="AH5" s="131"/>
      <c r="AI5" s="131"/>
      <c r="AJ5" s="131"/>
      <c r="AK5" s="131"/>
      <c r="AL5" s="131"/>
      <c r="AM5" s="131"/>
      <c r="AN5" s="131"/>
      <c r="AO5" s="131"/>
      <c r="AP5" s="131"/>
      <c r="AQ5" s="131"/>
      <c r="AR5" s="131"/>
      <c r="AS5" s="131"/>
      <c r="AT5" s="131"/>
      <c r="AU5" s="131"/>
      <c r="AV5" s="131"/>
      <c r="AW5" s="131"/>
      <c r="AX5" s="131"/>
      <c r="AY5" s="132"/>
      <c r="AZ5" s="133"/>
    </row>
    <row r="6" spans="1:56" ht="22.5" customHeight="1" thickBot="1">
      <c r="A6" s="23">
        <v>1</v>
      </c>
      <c r="B6" s="116" t="s">
        <v>149</v>
      </c>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c r="AY6" s="13"/>
      <c r="AZ6" s="106"/>
    </row>
    <row r="7" spans="1:56" ht="11.25">
      <c r="A7" s="24" t="s">
        <v>4</v>
      </c>
      <c r="B7" s="17" t="s">
        <v>54</v>
      </c>
      <c r="C7" s="42"/>
      <c r="D7" s="42"/>
      <c r="E7" s="42"/>
      <c r="F7" s="42"/>
      <c r="G7" s="42"/>
      <c r="H7" s="42"/>
      <c r="I7" s="42"/>
      <c r="J7" s="42"/>
      <c r="K7" s="42"/>
      <c r="L7" s="42"/>
      <c r="M7" s="42"/>
      <c r="N7" s="42"/>
      <c r="O7" s="42"/>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2"/>
      <c r="AX7" s="42"/>
      <c r="AY7" s="43"/>
      <c r="AZ7" s="134"/>
    </row>
    <row r="8" spans="1:56" ht="22.5">
      <c r="A8" s="41" t="s">
        <v>55</v>
      </c>
      <c r="B8" s="11" t="s">
        <v>701</v>
      </c>
      <c r="C8" s="18">
        <f>Analítico!C9</f>
        <v>0</v>
      </c>
      <c r="D8" s="18">
        <f>Analítico!D9</f>
        <v>4500000</v>
      </c>
      <c r="E8" s="18">
        <f>Analítico!E9</f>
        <v>0</v>
      </c>
      <c r="F8" s="18">
        <f>Analítico!F9</f>
        <v>0</v>
      </c>
      <c r="G8" s="18">
        <f>Analítico!G9</f>
        <v>2250000</v>
      </c>
      <c r="H8" s="18">
        <f>Analítico!H9</f>
        <v>0</v>
      </c>
      <c r="I8" s="18">
        <f>Analítico!I9</f>
        <v>0</v>
      </c>
      <c r="J8" s="18">
        <f>Analítico!J9</f>
        <v>5833000</v>
      </c>
      <c r="K8" s="18">
        <f>Analítico!K9</f>
        <v>0</v>
      </c>
      <c r="L8" s="18">
        <f>Analítico!L9</f>
        <v>0</v>
      </c>
      <c r="M8" s="18">
        <f>Analítico!M9</f>
        <v>4374000</v>
      </c>
      <c r="N8" s="18">
        <f>Analítico!N9</f>
        <v>0</v>
      </c>
      <c r="O8" s="18">
        <f>Analítico!O9</f>
        <v>0</v>
      </c>
      <c r="P8" s="18">
        <f>Analítico!P9</f>
        <v>4374000</v>
      </c>
      <c r="Q8" s="18">
        <f>Analítico!Q9</f>
        <v>0</v>
      </c>
      <c r="R8" s="18">
        <f>Analítico!R9</f>
        <v>0</v>
      </c>
      <c r="S8" s="18">
        <f>Analítico!S9</f>
        <v>2919000</v>
      </c>
      <c r="T8" s="18">
        <f>Analítico!T9</f>
        <v>0</v>
      </c>
      <c r="U8" s="18">
        <f>Analítico!U9</f>
        <v>0</v>
      </c>
      <c r="V8" s="18">
        <f>Analítico!V9</f>
        <v>5833000</v>
      </c>
      <c r="W8" s="18">
        <f>Analítico!W9</f>
        <v>0</v>
      </c>
      <c r="X8" s="18">
        <f>Analítico!X9</f>
        <v>0</v>
      </c>
      <c r="Y8" s="18">
        <f>Analítico!Y9</f>
        <v>4374000</v>
      </c>
      <c r="Z8" s="18">
        <f>Analítico!Z9</f>
        <v>0</v>
      </c>
      <c r="AA8" s="18">
        <f>Analítico!AA9</f>
        <v>0</v>
      </c>
      <c r="AB8" s="18">
        <f>Analítico!AB9</f>
        <v>4374000</v>
      </c>
      <c r="AC8" s="18">
        <f>Analítico!AC9</f>
        <v>0</v>
      </c>
      <c r="AD8" s="18">
        <f>Analítico!AD9</f>
        <v>0</v>
      </c>
      <c r="AE8" s="18">
        <f>Analítico!AE9</f>
        <v>2919000</v>
      </c>
      <c r="AF8" s="18">
        <f>Analítico!AF9</f>
        <v>0</v>
      </c>
      <c r="AG8" s="18">
        <f>Analítico!AG9</f>
        <v>0</v>
      </c>
      <c r="AH8" s="18">
        <f>Analítico!AH9</f>
        <v>5833000</v>
      </c>
      <c r="AI8" s="18">
        <f>Analítico!AI9</f>
        <v>0</v>
      </c>
      <c r="AJ8" s="18">
        <f>Analítico!AJ9</f>
        <v>0</v>
      </c>
      <c r="AK8" s="18">
        <f>Analítico!AK9</f>
        <v>4374000</v>
      </c>
      <c r="AL8" s="18">
        <f>Analítico!AL9</f>
        <v>0</v>
      </c>
      <c r="AM8" s="18">
        <f>Analítico!AM9</f>
        <v>0</v>
      </c>
      <c r="AN8" s="18">
        <f>Analítico!AN9</f>
        <v>4374000</v>
      </c>
      <c r="AO8" s="18">
        <f>Analítico!AO9</f>
        <v>0</v>
      </c>
      <c r="AP8" s="18">
        <f>Analítico!AP9</f>
        <v>0</v>
      </c>
      <c r="AQ8" s="18">
        <f>Analítico!AQ9</f>
        <v>2919000</v>
      </c>
      <c r="AR8" s="18">
        <f>Analítico!AR9</f>
        <v>0</v>
      </c>
      <c r="AS8" s="18">
        <f>Analítico!AS9</f>
        <v>0</v>
      </c>
      <c r="AT8" s="18">
        <f>Analítico!AT9</f>
        <v>0</v>
      </c>
      <c r="AU8" s="18">
        <f>Analítico!AU9</f>
        <v>0</v>
      </c>
      <c r="AV8" s="18">
        <f>Analítico!AV9</f>
        <v>0</v>
      </c>
      <c r="AW8" s="18">
        <f>Analítico!AW9</f>
        <v>0</v>
      </c>
      <c r="AX8" s="18">
        <f>Analítico!AX9</f>
        <v>0</v>
      </c>
      <c r="AY8" s="18">
        <f t="shared" ref="AY8:AY14" si="0">SUM(C8:AX8)</f>
        <v>59250000</v>
      </c>
      <c r="AZ8" s="140">
        <f t="shared" ref="AZ8:AZ14" si="1">IF($AY$14=0,0,AY8/$AY$14)</f>
        <v>0.49452841111475382</v>
      </c>
    </row>
    <row r="9" spans="1:56" ht="33.75" customHeight="1">
      <c r="A9" s="41" t="s">
        <v>56</v>
      </c>
      <c r="B9" s="11" t="s">
        <v>702</v>
      </c>
      <c r="C9" s="18">
        <f>Analítico!C10</f>
        <v>0</v>
      </c>
      <c r="D9" s="18">
        <f>Analítico!D10</f>
        <v>0</v>
      </c>
      <c r="E9" s="18">
        <f>Analítico!E10</f>
        <v>0</v>
      </c>
      <c r="F9" s="18">
        <f>Analítico!F10</f>
        <v>0</v>
      </c>
      <c r="G9" s="18">
        <f>Analítico!G10</f>
        <v>0</v>
      </c>
      <c r="H9" s="18">
        <f>Analítico!H10</f>
        <v>446262.416852772</v>
      </c>
      <c r="I9" s="18">
        <f>Analítico!I10</f>
        <v>540000</v>
      </c>
      <c r="J9" s="18">
        <f>Analítico!J10</f>
        <v>540000</v>
      </c>
      <c r="K9" s="18">
        <f>Analítico!K10</f>
        <v>540000</v>
      </c>
      <c r="L9" s="18">
        <f>Analítico!L10</f>
        <v>540000</v>
      </c>
      <c r="M9" s="18">
        <f>Analítico!M10</f>
        <v>540000</v>
      </c>
      <c r="N9" s="18">
        <f>Analítico!N10</f>
        <v>540000</v>
      </c>
      <c r="O9" s="18">
        <f>Analítico!O10</f>
        <v>540000</v>
      </c>
      <c r="P9" s="18">
        <f>Analítico!P10</f>
        <v>540000</v>
      </c>
      <c r="Q9" s="18">
        <f>Analítico!Q10</f>
        <v>540000</v>
      </c>
      <c r="R9" s="18">
        <f>Analítico!R10</f>
        <v>540000</v>
      </c>
      <c r="S9" s="18">
        <f>Analítico!S10</f>
        <v>540000</v>
      </c>
      <c r="T9" s="18">
        <f>Analítico!T10</f>
        <v>3370516.2612357498</v>
      </c>
      <c r="U9" s="18">
        <f>Analítico!U10</f>
        <v>575000</v>
      </c>
      <c r="V9" s="18">
        <f>Analítico!V10</f>
        <v>575000</v>
      </c>
      <c r="W9" s="18">
        <f>Analítico!W10</f>
        <v>575000</v>
      </c>
      <c r="X9" s="18">
        <f>Analítico!X10</f>
        <v>575000</v>
      </c>
      <c r="Y9" s="18">
        <f>Analítico!Y10</f>
        <v>575000</v>
      </c>
      <c r="Z9" s="18">
        <f>Analítico!Z10</f>
        <v>575000</v>
      </c>
      <c r="AA9" s="18">
        <f>Analítico!AA10</f>
        <v>575000</v>
      </c>
      <c r="AB9" s="18">
        <f>Analítico!AB10</f>
        <v>575000</v>
      </c>
      <c r="AC9" s="18">
        <f>Analítico!AC10</f>
        <v>575000</v>
      </c>
      <c r="AD9" s="18">
        <f>Analítico!AD10</f>
        <v>575000</v>
      </c>
      <c r="AE9" s="18">
        <f>Analítico!AE10</f>
        <v>575000</v>
      </c>
      <c r="AF9" s="18">
        <f>Analítico!AF10</f>
        <v>2318054.6366420598</v>
      </c>
      <c r="AG9" s="18">
        <f>Analítico!AG10</f>
        <v>623300</v>
      </c>
      <c r="AH9" s="18">
        <f>Analítico!AH10</f>
        <v>623300</v>
      </c>
      <c r="AI9" s="18">
        <f>Analítico!AI10</f>
        <v>623300</v>
      </c>
      <c r="AJ9" s="18">
        <f>Analítico!AJ10</f>
        <v>623300</v>
      </c>
      <c r="AK9" s="18">
        <f>Analítico!AK10</f>
        <v>623300</v>
      </c>
      <c r="AL9" s="18">
        <f>Analítico!AL10</f>
        <v>623300</v>
      </c>
      <c r="AM9" s="18">
        <f>Analítico!AM10</f>
        <v>623300</v>
      </c>
      <c r="AN9" s="18">
        <f>Analítico!AN10</f>
        <v>623300</v>
      </c>
      <c r="AO9" s="18">
        <f>Analítico!AO10</f>
        <v>623300</v>
      </c>
      <c r="AP9" s="18">
        <f>Analítico!AP10</f>
        <v>623300</v>
      </c>
      <c r="AQ9" s="18">
        <f>Analítico!AQ10</f>
        <v>623300</v>
      </c>
      <c r="AR9" s="18">
        <f>Analítico!AR10</f>
        <v>1958050.2200000002</v>
      </c>
      <c r="AS9" s="18">
        <f>Analítico!AS10</f>
        <v>0</v>
      </c>
      <c r="AT9" s="18">
        <f>Analítico!AT10</f>
        <v>0</v>
      </c>
      <c r="AU9" s="18">
        <f>Analítico!AU10</f>
        <v>0</v>
      </c>
      <c r="AV9" s="18">
        <f>Analítico!AV10</f>
        <v>0</v>
      </c>
      <c r="AW9" s="18">
        <f>Analítico!AW10</f>
        <v>0</v>
      </c>
      <c r="AX9" s="18">
        <f>Analítico!AX10</f>
        <v>0</v>
      </c>
      <c r="AY9" s="18">
        <f t="shared" si="0"/>
        <v>27214183.53473058</v>
      </c>
      <c r="AZ9" s="140">
        <f t="shared" si="1"/>
        <v>0.22714239566608621</v>
      </c>
      <c r="BA9" s="365"/>
    </row>
    <row r="10" spans="1:56" ht="33.75" customHeight="1">
      <c r="A10" s="41" t="s">
        <v>57</v>
      </c>
      <c r="B10" s="11" t="s">
        <v>166</v>
      </c>
      <c r="C10" s="18">
        <f>Analítico!C11</f>
        <v>0</v>
      </c>
      <c r="D10" s="18">
        <f>Analítico!D11</f>
        <v>44444.44</v>
      </c>
      <c r="E10" s="18">
        <f>Analítico!E11</f>
        <v>44444.44</v>
      </c>
      <c r="F10" s="18">
        <f>Analítico!F11</f>
        <v>44444.44</v>
      </c>
      <c r="G10" s="18">
        <f>Analítico!G11</f>
        <v>44444.44</v>
      </c>
      <c r="H10" s="18">
        <f>Analítico!H11</f>
        <v>44444.44</v>
      </c>
      <c r="I10" s="18">
        <f>Analítico!I11</f>
        <v>375000</v>
      </c>
      <c r="J10" s="18">
        <f>Analítico!J11</f>
        <v>375000</v>
      </c>
      <c r="K10" s="18">
        <f>Analítico!K11</f>
        <v>375000</v>
      </c>
      <c r="L10" s="18">
        <f>Analítico!L11</f>
        <v>375000</v>
      </c>
      <c r="M10" s="18">
        <f>Analítico!M11</f>
        <v>375000</v>
      </c>
      <c r="N10" s="18">
        <f>Analítico!N11</f>
        <v>375000</v>
      </c>
      <c r="O10" s="18">
        <f>Analítico!O11</f>
        <v>375000</v>
      </c>
      <c r="P10" s="18">
        <f>Analítico!P11</f>
        <v>375000</v>
      </c>
      <c r="Q10" s="18">
        <f>Analítico!Q11</f>
        <v>375000</v>
      </c>
      <c r="R10" s="18">
        <f>Analítico!R11</f>
        <v>375000</v>
      </c>
      <c r="S10" s="18">
        <f>Analítico!S11</f>
        <v>375000</v>
      </c>
      <c r="T10" s="18">
        <f>Analítico!T11</f>
        <v>375000</v>
      </c>
      <c r="U10" s="18">
        <f>Analítico!U11</f>
        <v>416600</v>
      </c>
      <c r="V10" s="18">
        <f>Analítico!V11</f>
        <v>416600</v>
      </c>
      <c r="W10" s="18">
        <f>Analítico!W11</f>
        <v>416600</v>
      </c>
      <c r="X10" s="18">
        <f>Analítico!X11</f>
        <v>416600</v>
      </c>
      <c r="Y10" s="18">
        <f>Analítico!Y11</f>
        <v>416600</v>
      </c>
      <c r="Z10" s="18">
        <f>Analítico!Z11</f>
        <v>416600</v>
      </c>
      <c r="AA10" s="18">
        <f>Analítico!AA11</f>
        <v>416600</v>
      </c>
      <c r="AB10" s="18">
        <f>Analítico!AB11</f>
        <v>416600</v>
      </c>
      <c r="AC10" s="18">
        <f>Analítico!AC11</f>
        <v>416600</v>
      </c>
      <c r="AD10" s="18">
        <f>Analítico!AD11</f>
        <v>416600</v>
      </c>
      <c r="AE10" s="18">
        <f>Analítico!AE11</f>
        <v>416600</v>
      </c>
      <c r="AF10" s="18">
        <f>Analítico!AF11</f>
        <v>417400</v>
      </c>
      <c r="AG10" s="18">
        <f>Analítico!AG11</f>
        <v>450000</v>
      </c>
      <c r="AH10" s="18">
        <f>Analítico!AH11</f>
        <v>450000</v>
      </c>
      <c r="AI10" s="18">
        <f>Analítico!AI11</f>
        <v>450000</v>
      </c>
      <c r="AJ10" s="18">
        <f>Analítico!AJ11</f>
        <v>450000</v>
      </c>
      <c r="AK10" s="18">
        <f>Analítico!AK11</f>
        <v>450000</v>
      </c>
      <c r="AL10" s="18">
        <f>Analítico!AL11</f>
        <v>450000</v>
      </c>
      <c r="AM10" s="18">
        <f>Analítico!AM11</f>
        <v>450000</v>
      </c>
      <c r="AN10" s="18">
        <f>Analítico!AN11</f>
        <v>450000</v>
      </c>
      <c r="AO10" s="18">
        <f>Analítico!AO11</f>
        <v>450000</v>
      </c>
      <c r="AP10" s="18">
        <f>Analítico!AP11</f>
        <v>450000</v>
      </c>
      <c r="AQ10" s="18">
        <f>Analítico!AQ11</f>
        <v>450000</v>
      </c>
      <c r="AR10" s="18">
        <f>Analítico!AR11</f>
        <v>450000</v>
      </c>
      <c r="AS10" s="18">
        <f>Analítico!AS11</f>
        <v>0</v>
      </c>
      <c r="AT10" s="18">
        <f>Analítico!AT11</f>
        <v>0</v>
      </c>
      <c r="AU10" s="18">
        <f>Analítico!AU11</f>
        <v>0</v>
      </c>
      <c r="AV10" s="18">
        <f>Analítico!AV11</f>
        <v>0</v>
      </c>
      <c r="AW10" s="18">
        <f>Analítico!AW11</f>
        <v>0</v>
      </c>
      <c r="AX10" s="18">
        <f>Analítico!AX11</f>
        <v>0</v>
      </c>
      <c r="AY10" s="18">
        <f t="shared" ref="AY10" si="2">SUM(C10:AX10)</f>
        <v>15122222.199999999</v>
      </c>
      <c r="AZ10" s="140">
        <f t="shared" si="1"/>
        <v>0.12621719016186086</v>
      </c>
      <c r="BA10" s="365"/>
    </row>
    <row r="11" spans="1:56" ht="45">
      <c r="A11" s="41" t="s">
        <v>699</v>
      </c>
      <c r="B11" s="33" t="s">
        <v>700</v>
      </c>
      <c r="C11" s="44">
        <f>Analítico!C12</f>
        <v>0</v>
      </c>
      <c r="D11" s="44">
        <f>Analítico!D12</f>
        <v>0</v>
      </c>
      <c r="E11" s="44">
        <f>Analítico!E12</f>
        <v>0</v>
      </c>
      <c r="F11" s="44">
        <f>Analítico!F12</f>
        <v>0</v>
      </c>
      <c r="G11" s="44">
        <f>Analítico!G12</f>
        <v>0</v>
      </c>
      <c r="H11" s="44">
        <f>Analítico!H12</f>
        <v>1500000</v>
      </c>
      <c r="I11" s="44">
        <f>Analítico!I12</f>
        <v>275000</v>
      </c>
      <c r="J11" s="44">
        <f>Analítico!J12</f>
        <v>275000</v>
      </c>
      <c r="K11" s="44">
        <f>Analítico!K12</f>
        <v>275000</v>
      </c>
      <c r="L11" s="44">
        <f>Analítico!L12</f>
        <v>275000</v>
      </c>
      <c r="M11" s="44">
        <f>Analítico!M12</f>
        <v>275000</v>
      </c>
      <c r="N11" s="44">
        <f>Analítico!N12</f>
        <v>275000</v>
      </c>
      <c r="O11" s="44">
        <f>Analítico!O12</f>
        <v>256046.588185892</v>
      </c>
      <c r="P11" s="44">
        <f>Analítico!P12</f>
        <v>0</v>
      </c>
      <c r="Q11" s="44">
        <f>Analítico!Q12</f>
        <v>0</v>
      </c>
      <c r="R11" s="44">
        <f>Analítico!R12</f>
        <v>0</v>
      </c>
      <c r="S11" s="44">
        <f>Analítico!S12</f>
        <v>0</v>
      </c>
      <c r="T11" s="44">
        <f>Analítico!T12</f>
        <v>0</v>
      </c>
      <c r="U11" s="44">
        <f>Analítico!U12</f>
        <v>298800</v>
      </c>
      <c r="V11" s="44">
        <f>Analítico!V12</f>
        <v>298800</v>
      </c>
      <c r="W11" s="44">
        <f>Analítico!W12</f>
        <v>298800</v>
      </c>
      <c r="X11" s="44">
        <f>Analítico!X12</f>
        <v>298800</v>
      </c>
      <c r="Y11" s="44">
        <f>Analítico!Y12</f>
        <v>298800</v>
      </c>
      <c r="Z11" s="44">
        <f>Analítico!Z12</f>
        <v>298800</v>
      </c>
      <c r="AA11" s="44">
        <f>Analítico!AA12</f>
        <v>298800</v>
      </c>
      <c r="AB11" s="44">
        <f>Analítico!AB12</f>
        <v>298800</v>
      </c>
      <c r="AC11" s="44">
        <f>Analítico!AC12</f>
        <v>298800</v>
      </c>
      <c r="AD11" s="44">
        <f>Analítico!AD12</f>
        <v>298800</v>
      </c>
      <c r="AE11" s="44">
        <f>Analítico!AE12</f>
        <v>298800</v>
      </c>
      <c r="AF11" s="44">
        <f>Analítico!AF12</f>
        <v>299627.84000000003</v>
      </c>
      <c r="AG11" s="44">
        <f>Analítico!AG12</f>
        <v>359000</v>
      </c>
      <c r="AH11" s="44">
        <f>Analítico!AH12</f>
        <v>359000</v>
      </c>
      <c r="AI11" s="44">
        <f>Analítico!AI12</f>
        <v>359000</v>
      </c>
      <c r="AJ11" s="44">
        <f>Analítico!AJ12</f>
        <v>359000</v>
      </c>
      <c r="AK11" s="44">
        <f>Analítico!AK12</f>
        <v>359000</v>
      </c>
      <c r="AL11" s="44">
        <f>Analítico!AL12</f>
        <v>359000</v>
      </c>
      <c r="AM11" s="44">
        <f>Analítico!AM12</f>
        <v>359000</v>
      </c>
      <c r="AN11" s="44">
        <f>Analítico!AN12</f>
        <v>359000</v>
      </c>
      <c r="AO11" s="44">
        <f>Analítico!AO12</f>
        <v>359000</v>
      </c>
      <c r="AP11" s="44">
        <f>Analítico!AP12</f>
        <v>359000</v>
      </c>
      <c r="AQ11" s="44">
        <f>Analítico!AQ12</f>
        <v>359000</v>
      </c>
      <c r="AR11" s="44">
        <f>Analítico!AR12</f>
        <v>359234.16</v>
      </c>
      <c r="AS11" s="44">
        <f>Analítico!AS12</f>
        <v>0</v>
      </c>
      <c r="AT11" s="44">
        <f>Analítico!AT12</f>
        <v>0</v>
      </c>
      <c r="AU11" s="44">
        <f>Analítico!AU12</f>
        <v>0</v>
      </c>
      <c r="AV11" s="44">
        <f>Analítico!AV12</f>
        <v>0</v>
      </c>
      <c r="AW11" s="44">
        <f>Analítico!AW12</f>
        <v>0</v>
      </c>
      <c r="AX11" s="44">
        <f>Analítico!AX12</f>
        <v>0</v>
      </c>
      <c r="AY11" s="44">
        <f t="shared" si="0"/>
        <v>11300708.588185892</v>
      </c>
      <c r="AZ11" s="141">
        <f t="shared" si="1"/>
        <v>9.4321037343230746E-2</v>
      </c>
    </row>
    <row r="12" spans="1:56" ht="22.5">
      <c r="A12" s="211" t="s">
        <v>308</v>
      </c>
      <c r="B12" s="11" t="s">
        <v>291</v>
      </c>
      <c r="C12" s="18">
        <f>Analítico!C13</f>
        <v>0</v>
      </c>
      <c r="D12" s="18">
        <f>Analítico!D13</f>
        <v>22000</v>
      </c>
      <c r="E12" s="18">
        <f>Analítico!E13</f>
        <v>22000</v>
      </c>
      <c r="F12" s="18">
        <f>Analítico!F13</f>
        <v>22000</v>
      </c>
      <c r="G12" s="18">
        <f>Analítico!G13</f>
        <v>22000</v>
      </c>
      <c r="H12" s="18">
        <f>Analítico!H13</f>
        <v>22000</v>
      </c>
      <c r="I12" s="18">
        <f>Analítico!I13</f>
        <v>22000</v>
      </c>
      <c r="J12" s="18">
        <f>Analítico!J13</f>
        <v>22000</v>
      </c>
      <c r="K12" s="18">
        <f>Analítico!K13</f>
        <v>22000</v>
      </c>
      <c r="L12" s="18">
        <f>Analítico!L13</f>
        <v>22000</v>
      </c>
      <c r="M12" s="18">
        <f>Analítico!M13</f>
        <v>22000</v>
      </c>
      <c r="N12" s="18">
        <f>Analítico!N13</f>
        <v>22000</v>
      </c>
      <c r="O12" s="18">
        <f>Analítico!O13</f>
        <v>22000</v>
      </c>
      <c r="P12" s="18">
        <f>Analítico!P13</f>
        <v>22000</v>
      </c>
      <c r="Q12" s="18">
        <f>Analítico!Q13</f>
        <v>22000</v>
      </c>
      <c r="R12" s="18">
        <f>Analítico!R13</f>
        <v>22000</v>
      </c>
      <c r="S12" s="18">
        <f>Analítico!S13</f>
        <v>22000</v>
      </c>
      <c r="T12" s="18">
        <f>Analítico!T13</f>
        <v>22000</v>
      </c>
      <c r="U12" s="18">
        <f>Analítico!U13</f>
        <v>25000</v>
      </c>
      <c r="V12" s="18">
        <f>Analítico!V13</f>
        <v>25000</v>
      </c>
      <c r="W12" s="18">
        <f>Analítico!W13</f>
        <v>25000</v>
      </c>
      <c r="X12" s="18">
        <f>Analítico!X13</f>
        <v>25000</v>
      </c>
      <c r="Y12" s="18">
        <f>Analítico!Y13</f>
        <v>25000</v>
      </c>
      <c r="Z12" s="18">
        <f>Analítico!Z13</f>
        <v>25000</v>
      </c>
      <c r="AA12" s="18">
        <f>Analítico!AA13</f>
        <v>25000</v>
      </c>
      <c r="AB12" s="18">
        <f>Analítico!AB13</f>
        <v>25000</v>
      </c>
      <c r="AC12" s="18">
        <f>Analítico!AC13</f>
        <v>25000</v>
      </c>
      <c r="AD12" s="18">
        <f>Analítico!AD13</f>
        <v>25000</v>
      </c>
      <c r="AE12" s="18">
        <f>Analítico!AE13</f>
        <v>25000</v>
      </c>
      <c r="AF12" s="18">
        <f>Analítico!AF13</f>
        <v>25000</v>
      </c>
      <c r="AG12" s="18">
        <f>Analítico!AG13</f>
        <v>25000</v>
      </c>
      <c r="AH12" s="18">
        <f>Analítico!AH13</f>
        <v>25000</v>
      </c>
      <c r="AI12" s="18">
        <f>Analítico!AI13</f>
        <v>25000</v>
      </c>
      <c r="AJ12" s="18">
        <f>Analítico!AJ13</f>
        <v>25000</v>
      </c>
      <c r="AK12" s="18">
        <f>Analítico!AK13</f>
        <v>25000</v>
      </c>
      <c r="AL12" s="18">
        <f>Analítico!AL13</f>
        <v>25000</v>
      </c>
      <c r="AM12" s="18">
        <f>Analítico!AM13</f>
        <v>25000</v>
      </c>
      <c r="AN12" s="18">
        <f>Analítico!AN13</f>
        <v>25000</v>
      </c>
      <c r="AO12" s="18">
        <f>Analítico!AO13</f>
        <v>25000</v>
      </c>
      <c r="AP12" s="18">
        <f>Analítico!AP13</f>
        <v>25000</v>
      </c>
      <c r="AQ12" s="18">
        <f>Analítico!AQ13</f>
        <v>25000</v>
      </c>
      <c r="AR12" s="18">
        <f>Analítico!AR13</f>
        <v>25000</v>
      </c>
      <c r="AS12" s="18">
        <f>Analítico!AS13</f>
        <v>0</v>
      </c>
      <c r="AT12" s="18">
        <f>Analítico!AT13</f>
        <v>0</v>
      </c>
      <c r="AU12" s="18">
        <f>Analítico!AU13</f>
        <v>0</v>
      </c>
      <c r="AV12" s="18">
        <f>Analítico!AV13</f>
        <v>0</v>
      </c>
      <c r="AW12" s="18">
        <f>Analítico!AW13</f>
        <v>0</v>
      </c>
      <c r="AX12" s="18">
        <f>Analítico!AX13</f>
        <v>0</v>
      </c>
      <c r="AY12" s="44">
        <f t="shared" si="0"/>
        <v>974000</v>
      </c>
      <c r="AZ12" s="140">
        <f t="shared" si="1"/>
        <v>8.1294628257513966E-3</v>
      </c>
    </row>
    <row r="13" spans="1:56" ht="12" thickBot="1">
      <c r="A13" s="387" t="s">
        <v>259</v>
      </c>
      <c r="B13" s="387"/>
      <c r="C13" s="131">
        <f>SUBTOTAL(109,C8:C12)</f>
        <v>0</v>
      </c>
      <c r="D13" s="131">
        <f t="shared" ref="D13:L13" si="3">SUBTOTAL(109,D8:D12)</f>
        <v>4566444.4400000004</v>
      </c>
      <c r="E13" s="131">
        <f t="shared" si="3"/>
        <v>66444.44</v>
      </c>
      <c r="F13" s="131">
        <f t="shared" si="3"/>
        <v>66444.44</v>
      </c>
      <c r="G13" s="131">
        <f t="shared" si="3"/>
        <v>2316444.44</v>
      </c>
      <c r="H13" s="131">
        <f t="shared" si="3"/>
        <v>2012706.8568527719</v>
      </c>
      <c r="I13" s="131">
        <f t="shared" si="3"/>
        <v>1212000</v>
      </c>
      <c r="J13" s="131">
        <f t="shared" si="3"/>
        <v>7045000</v>
      </c>
      <c r="K13" s="131">
        <f t="shared" si="3"/>
        <v>1212000</v>
      </c>
      <c r="L13" s="131">
        <f t="shared" si="3"/>
        <v>1212000</v>
      </c>
      <c r="M13" s="131">
        <f t="shared" ref="M13:Y13" si="4">SUBTOTAL(109,M8:M12)</f>
        <v>5586000</v>
      </c>
      <c r="N13" s="131">
        <f t="shared" si="4"/>
        <v>1212000</v>
      </c>
      <c r="O13" s="131">
        <f t="shared" si="4"/>
        <v>1193046.588185892</v>
      </c>
      <c r="P13" s="131">
        <f t="shared" si="4"/>
        <v>5311000</v>
      </c>
      <c r="Q13" s="131">
        <f t="shared" si="4"/>
        <v>937000</v>
      </c>
      <c r="R13" s="131">
        <f t="shared" si="4"/>
        <v>937000</v>
      </c>
      <c r="S13" s="131">
        <f t="shared" si="4"/>
        <v>3856000</v>
      </c>
      <c r="T13" s="131">
        <f t="shared" si="4"/>
        <v>3767516.2612357498</v>
      </c>
      <c r="U13" s="131">
        <f t="shared" si="4"/>
        <v>1315400</v>
      </c>
      <c r="V13" s="131">
        <f t="shared" si="4"/>
        <v>7148400</v>
      </c>
      <c r="W13" s="131">
        <f t="shared" si="4"/>
        <v>1315400</v>
      </c>
      <c r="X13" s="131">
        <f t="shared" si="4"/>
        <v>1315400</v>
      </c>
      <c r="Y13" s="131">
        <f t="shared" si="4"/>
        <v>5689400</v>
      </c>
      <c r="Z13" s="131">
        <f t="shared" ref="Z13:AK13" si="5">SUBTOTAL(109,Z8:Z12)</f>
        <v>1315400</v>
      </c>
      <c r="AA13" s="131">
        <f t="shared" si="5"/>
        <v>1315400</v>
      </c>
      <c r="AB13" s="131">
        <f t="shared" si="5"/>
        <v>5689400</v>
      </c>
      <c r="AC13" s="131">
        <f t="shared" si="5"/>
        <v>1315400</v>
      </c>
      <c r="AD13" s="131">
        <f t="shared" si="5"/>
        <v>1315400</v>
      </c>
      <c r="AE13" s="131">
        <f t="shared" si="5"/>
        <v>4234400</v>
      </c>
      <c r="AF13" s="131">
        <f t="shared" si="5"/>
        <v>3060082.4766420596</v>
      </c>
      <c r="AG13" s="131">
        <f t="shared" si="5"/>
        <v>1457300</v>
      </c>
      <c r="AH13" s="131">
        <f t="shared" si="5"/>
        <v>7290300</v>
      </c>
      <c r="AI13" s="131">
        <f t="shared" si="5"/>
        <v>1457300</v>
      </c>
      <c r="AJ13" s="131">
        <f t="shared" si="5"/>
        <v>1457300</v>
      </c>
      <c r="AK13" s="131">
        <f t="shared" si="5"/>
        <v>5831300</v>
      </c>
      <c r="AL13" s="131">
        <f t="shared" ref="AL13:AX13" si="6">SUBTOTAL(109,AL8:AL12)</f>
        <v>1457300</v>
      </c>
      <c r="AM13" s="131">
        <f t="shared" si="6"/>
        <v>1457300</v>
      </c>
      <c r="AN13" s="131">
        <f t="shared" si="6"/>
        <v>5831300</v>
      </c>
      <c r="AO13" s="131">
        <f t="shared" si="6"/>
        <v>1457300</v>
      </c>
      <c r="AP13" s="131">
        <f t="shared" si="6"/>
        <v>1457300</v>
      </c>
      <c r="AQ13" s="131">
        <f t="shared" si="6"/>
        <v>4376300</v>
      </c>
      <c r="AR13" s="131">
        <f t="shared" si="6"/>
        <v>2792284.3800000004</v>
      </c>
      <c r="AS13" s="131">
        <f t="shared" si="6"/>
        <v>0</v>
      </c>
      <c r="AT13" s="131">
        <f t="shared" si="6"/>
        <v>0</v>
      </c>
      <c r="AU13" s="131">
        <f t="shared" si="6"/>
        <v>0</v>
      </c>
      <c r="AV13" s="131">
        <f t="shared" si="6"/>
        <v>0</v>
      </c>
      <c r="AW13" s="131">
        <f t="shared" si="6"/>
        <v>0</v>
      </c>
      <c r="AX13" s="131">
        <f t="shared" si="6"/>
        <v>0</v>
      </c>
      <c r="AY13" s="45">
        <f t="shared" si="0"/>
        <v>113861114.32291646</v>
      </c>
      <c r="AZ13" s="133">
        <f t="shared" si="1"/>
        <v>0.95033849711168294</v>
      </c>
      <c r="BC13" s="365"/>
    </row>
    <row r="14" spans="1:56" ht="12" thickBot="1">
      <c r="A14" s="389" t="s">
        <v>288</v>
      </c>
      <c r="B14" s="389"/>
      <c r="C14" s="21">
        <f t="shared" ref="C14:L14" si="7">SUBTOTAL(109,C4:C13)</f>
        <v>5950000</v>
      </c>
      <c r="D14" s="21">
        <f t="shared" si="7"/>
        <v>4566444.4400000004</v>
      </c>
      <c r="E14" s="21">
        <f t="shared" si="7"/>
        <v>66444.44</v>
      </c>
      <c r="F14" s="21">
        <f t="shared" si="7"/>
        <v>66444.44</v>
      </c>
      <c r="G14" s="21">
        <f t="shared" si="7"/>
        <v>2316444.44</v>
      </c>
      <c r="H14" s="21">
        <f t="shared" si="7"/>
        <v>2012706.8568527719</v>
      </c>
      <c r="I14" s="21">
        <f t="shared" si="7"/>
        <v>1212000</v>
      </c>
      <c r="J14" s="21">
        <f t="shared" si="7"/>
        <v>7045000</v>
      </c>
      <c r="K14" s="21">
        <f t="shared" si="7"/>
        <v>1212000</v>
      </c>
      <c r="L14" s="21">
        <f t="shared" si="7"/>
        <v>1212000</v>
      </c>
      <c r="M14" s="21">
        <f t="shared" ref="M14:Y14" si="8">SUBTOTAL(109,M4:M13)</f>
        <v>5586000</v>
      </c>
      <c r="N14" s="21">
        <f t="shared" si="8"/>
        <v>1212000</v>
      </c>
      <c r="O14" s="21">
        <f t="shared" si="8"/>
        <v>1193046.588185892</v>
      </c>
      <c r="P14" s="21">
        <f t="shared" si="8"/>
        <v>5311000</v>
      </c>
      <c r="Q14" s="21">
        <f t="shared" si="8"/>
        <v>937000</v>
      </c>
      <c r="R14" s="21">
        <f t="shared" si="8"/>
        <v>937000</v>
      </c>
      <c r="S14" s="21">
        <f t="shared" si="8"/>
        <v>3856000</v>
      </c>
      <c r="T14" s="21">
        <f t="shared" si="8"/>
        <v>3767516.2612357498</v>
      </c>
      <c r="U14" s="21">
        <f t="shared" si="8"/>
        <v>1315400</v>
      </c>
      <c r="V14" s="21">
        <f t="shared" si="8"/>
        <v>7148400</v>
      </c>
      <c r="W14" s="21">
        <f t="shared" si="8"/>
        <v>1315400</v>
      </c>
      <c r="X14" s="21">
        <f t="shared" si="8"/>
        <v>1315400</v>
      </c>
      <c r="Y14" s="21">
        <f t="shared" si="8"/>
        <v>5689400</v>
      </c>
      <c r="Z14" s="21">
        <f t="shared" ref="Z14:AK14" si="9">SUBTOTAL(109,Z4:Z13)</f>
        <v>1315400</v>
      </c>
      <c r="AA14" s="21">
        <f t="shared" si="9"/>
        <v>1315400</v>
      </c>
      <c r="AB14" s="21">
        <f t="shared" si="9"/>
        <v>5689400</v>
      </c>
      <c r="AC14" s="21">
        <f t="shared" si="9"/>
        <v>1315400</v>
      </c>
      <c r="AD14" s="21">
        <f t="shared" si="9"/>
        <v>1315400</v>
      </c>
      <c r="AE14" s="21">
        <f t="shared" si="9"/>
        <v>4234400</v>
      </c>
      <c r="AF14" s="21">
        <f t="shared" si="9"/>
        <v>3060082.4766420596</v>
      </c>
      <c r="AG14" s="21">
        <f t="shared" si="9"/>
        <v>1457300</v>
      </c>
      <c r="AH14" s="21">
        <f t="shared" si="9"/>
        <v>7290300</v>
      </c>
      <c r="AI14" s="21">
        <f t="shared" si="9"/>
        <v>1457300</v>
      </c>
      <c r="AJ14" s="21">
        <f t="shared" si="9"/>
        <v>1457300</v>
      </c>
      <c r="AK14" s="21">
        <f t="shared" si="9"/>
        <v>5831300</v>
      </c>
      <c r="AL14" s="21">
        <f t="shared" ref="AL14:AX14" si="10">SUBTOTAL(109,AL4:AL13)</f>
        <v>1457300</v>
      </c>
      <c r="AM14" s="21">
        <f t="shared" si="10"/>
        <v>1457300</v>
      </c>
      <c r="AN14" s="21">
        <f t="shared" si="10"/>
        <v>5831300</v>
      </c>
      <c r="AO14" s="21">
        <f t="shared" si="10"/>
        <v>1457300</v>
      </c>
      <c r="AP14" s="21">
        <f t="shared" si="10"/>
        <v>1457300</v>
      </c>
      <c r="AQ14" s="21">
        <f t="shared" si="10"/>
        <v>4376300</v>
      </c>
      <c r="AR14" s="21">
        <f t="shared" si="10"/>
        <v>2792284.3800000004</v>
      </c>
      <c r="AS14" s="21">
        <f t="shared" si="10"/>
        <v>0</v>
      </c>
      <c r="AT14" s="21">
        <f t="shared" si="10"/>
        <v>0</v>
      </c>
      <c r="AU14" s="21">
        <f t="shared" si="10"/>
        <v>0</v>
      </c>
      <c r="AV14" s="21">
        <f t="shared" si="10"/>
        <v>0</v>
      </c>
      <c r="AW14" s="21">
        <f t="shared" si="10"/>
        <v>0</v>
      </c>
      <c r="AX14" s="21">
        <f t="shared" si="10"/>
        <v>0</v>
      </c>
      <c r="AY14" s="21">
        <f t="shared" si="0"/>
        <v>119811114.32291646</v>
      </c>
      <c r="AZ14" s="135">
        <f t="shared" si="1"/>
        <v>1</v>
      </c>
      <c r="BC14" s="367"/>
    </row>
    <row r="15" spans="1:56" ht="16.5" customHeight="1" thickBot="1">
      <c r="A15" s="119"/>
      <c r="B15" s="120"/>
      <c r="C15" s="20"/>
      <c r="D15" s="20"/>
      <c r="E15" s="20"/>
      <c r="F15" s="20"/>
      <c r="G15" s="20"/>
      <c r="H15" s="20"/>
      <c r="I15" s="20"/>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136"/>
      <c r="BC15" s="367"/>
    </row>
    <row r="16" spans="1:56" ht="22.5" customHeight="1" thickBot="1">
      <c r="A16" s="25">
        <v>2</v>
      </c>
      <c r="B16" s="15" t="s">
        <v>273</v>
      </c>
      <c r="C16" s="16"/>
      <c r="D16" s="16"/>
      <c r="E16" s="16"/>
      <c r="F16" s="16"/>
      <c r="G16" s="16"/>
      <c r="H16" s="16"/>
      <c r="I16" s="16"/>
      <c r="J16" s="16"/>
      <c r="K16" s="16"/>
      <c r="L16" s="16"/>
      <c r="M16" s="16"/>
      <c r="N16" s="16"/>
      <c r="O16" s="16"/>
      <c r="P16" s="16"/>
      <c r="Q16" s="16"/>
      <c r="R16" s="16"/>
      <c r="S16" s="16"/>
      <c r="T16" s="16"/>
      <c r="U16" s="16"/>
      <c r="V16" s="16"/>
      <c r="W16" s="16"/>
      <c r="X16" s="16"/>
      <c r="Y16" s="16"/>
      <c r="Z16" s="16"/>
      <c r="AA16" s="16"/>
      <c r="AB16" s="16"/>
      <c r="AC16" s="16"/>
      <c r="AD16" s="16"/>
      <c r="AE16" s="16"/>
      <c r="AF16" s="16"/>
      <c r="AG16" s="16"/>
      <c r="AH16" s="16"/>
      <c r="AI16" s="16"/>
      <c r="AJ16" s="16"/>
      <c r="AK16" s="16"/>
      <c r="AL16" s="16"/>
      <c r="AM16" s="16"/>
      <c r="AN16" s="16"/>
      <c r="AO16" s="16"/>
      <c r="AP16" s="16"/>
      <c r="AQ16" s="16"/>
      <c r="AR16" s="16"/>
      <c r="AS16" s="16"/>
      <c r="AT16" s="16"/>
      <c r="AU16" s="16"/>
      <c r="AV16" s="16"/>
      <c r="AW16" s="16"/>
      <c r="AX16" s="16"/>
      <c r="AY16" s="16"/>
      <c r="AZ16" s="137"/>
    </row>
    <row r="17" spans="1:56" ht="22.5">
      <c r="A17" s="24" t="s">
        <v>27</v>
      </c>
      <c r="B17" s="17" t="s">
        <v>218</v>
      </c>
      <c r="C17" s="27"/>
      <c r="D17" s="27"/>
      <c r="E17" s="27"/>
      <c r="F17" s="27"/>
      <c r="G17" s="27"/>
      <c r="H17" s="27"/>
      <c r="I17" s="27"/>
      <c r="J17" s="27"/>
      <c r="K17" s="27"/>
      <c r="L17" s="27"/>
      <c r="M17" s="27"/>
      <c r="N17" s="27"/>
      <c r="O17" s="27"/>
      <c r="P17" s="27"/>
      <c r="Q17" s="27"/>
      <c r="R17" s="27"/>
      <c r="S17" s="27"/>
      <c r="T17" s="27"/>
      <c r="U17" s="27"/>
      <c r="V17" s="27"/>
      <c r="W17" s="27"/>
      <c r="X17" s="27"/>
      <c r="Y17" s="27"/>
      <c r="Z17" s="27"/>
      <c r="AA17" s="27"/>
      <c r="AB17" s="27"/>
      <c r="AC17" s="27"/>
      <c r="AD17" s="27"/>
      <c r="AE17" s="27"/>
      <c r="AF17" s="27"/>
      <c r="AG17" s="27"/>
      <c r="AH17" s="27"/>
      <c r="AI17" s="27"/>
      <c r="AJ17" s="27"/>
      <c r="AK17" s="27"/>
      <c r="AL17" s="27"/>
      <c r="AM17" s="27"/>
      <c r="AN17" s="27"/>
      <c r="AO17" s="27"/>
      <c r="AP17" s="27"/>
      <c r="AQ17" s="27"/>
      <c r="AR17" s="27"/>
      <c r="AS17" s="27"/>
      <c r="AT17" s="27"/>
      <c r="AU17" s="27"/>
      <c r="AV17" s="27"/>
      <c r="AW17" s="27"/>
      <c r="AX17" s="27"/>
      <c r="AY17" s="27"/>
      <c r="AZ17" s="138"/>
    </row>
    <row r="18" spans="1:56" ht="11.25">
      <c r="A18" s="26" t="s">
        <v>5</v>
      </c>
      <c r="B18" s="17" t="s">
        <v>3</v>
      </c>
      <c r="C18" s="18">
        <f>Analítico!C25</f>
        <v>0</v>
      </c>
      <c r="D18" s="18">
        <f ca="1">Analítico!D25</f>
        <v>1121556.9138281252</v>
      </c>
      <c r="E18" s="18">
        <f ca="1">Analítico!E25</f>
        <v>1121556.9138281252</v>
      </c>
      <c r="F18" s="18">
        <f ca="1">Analítico!F25</f>
        <v>1121556.9138281252</v>
      </c>
      <c r="G18" s="18">
        <f ca="1">Analítico!G25</f>
        <v>1121556.9138281252</v>
      </c>
      <c r="H18" s="18">
        <f ca="1">Analítico!H25</f>
        <v>1121556.9138281252</v>
      </c>
      <c r="I18" s="18">
        <f ca="1">Analítico!I25</f>
        <v>560778.45691406261</v>
      </c>
      <c r="J18" s="18">
        <f ca="1">Analítico!J25</f>
        <v>1121556.9138281252</v>
      </c>
      <c r="K18" s="18">
        <f ca="1">Analítico!K25</f>
        <v>1121556.9138281252</v>
      </c>
      <c r="L18" s="18">
        <f ca="1">Analítico!L25</f>
        <v>1121556.9138281252</v>
      </c>
      <c r="M18" s="18">
        <f ca="1">Analítico!M25</f>
        <v>1121556.9138281252</v>
      </c>
      <c r="N18" s="18">
        <f ca="1">Analítico!N25</f>
        <v>1121556.9138281252</v>
      </c>
      <c r="O18" s="18">
        <f ca="1">Analítico!O25</f>
        <v>1121556.9138281252</v>
      </c>
      <c r="P18" s="18">
        <f ca="1">Analítico!P25</f>
        <v>1121556.9138281252</v>
      </c>
      <c r="Q18" s="18">
        <f ca="1">Analítico!Q25</f>
        <v>1121556.9138281252</v>
      </c>
      <c r="R18" s="18">
        <f ca="1">Analítico!R25</f>
        <v>1121556.9138281252</v>
      </c>
      <c r="S18" s="18">
        <f ca="1">Analítico!S25</f>
        <v>1121556.9138281252</v>
      </c>
      <c r="T18" s="18">
        <f ca="1">Analítico!T25</f>
        <v>1121556.9138281252</v>
      </c>
      <c r="U18" s="18">
        <f ca="1">Analítico!U25</f>
        <v>560778.45691406261</v>
      </c>
      <c r="V18" s="18">
        <f ca="1">Analítico!V25</f>
        <v>1121556.9138281252</v>
      </c>
      <c r="W18" s="18">
        <f ca="1">Analítico!W25</f>
        <v>1121556.9138281252</v>
      </c>
      <c r="X18" s="18">
        <f ca="1">Analítico!X25</f>
        <v>1121556.9138281252</v>
      </c>
      <c r="Y18" s="18">
        <f ca="1">Analítico!Y25</f>
        <v>1143988.0521046876</v>
      </c>
      <c r="Z18" s="18">
        <f ca="1">Analítico!Z25</f>
        <v>1143988.0521046876</v>
      </c>
      <c r="AA18" s="18">
        <f ca="1">Analítico!AA25</f>
        <v>1143988.0521046876</v>
      </c>
      <c r="AB18" s="18">
        <f ca="1">Analítico!AB25</f>
        <v>1143988.0521046876</v>
      </c>
      <c r="AC18" s="18">
        <f ca="1">Analítico!AC25</f>
        <v>1143988.0521046876</v>
      </c>
      <c r="AD18" s="18">
        <f ca="1">Analítico!AD25</f>
        <v>1143988.0521046876</v>
      </c>
      <c r="AE18" s="18">
        <f ca="1">Analítico!AE25</f>
        <v>1143988.0521046876</v>
      </c>
      <c r="AF18" s="18">
        <f ca="1">Analítico!AF25</f>
        <v>1143988.0521046876</v>
      </c>
      <c r="AG18" s="18">
        <f ca="1">Analítico!AG25</f>
        <v>571994.02605234378</v>
      </c>
      <c r="AH18" s="18">
        <f ca="1">Analítico!AH25</f>
        <v>1143988.0521046876</v>
      </c>
      <c r="AI18" s="18">
        <f ca="1">Analítico!AI25</f>
        <v>1143988.0521046876</v>
      </c>
      <c r="AJ18" s="18">
        <f ca="1">Analítico!AJ25</f>
        <v>1143988.0521046876</v>
      </c>
      <c r="AK18" s="18">
        <f ca="1">Analítico!AK25</f>
        <v>1166867.8131467814</v>
      </c>
      <c r="AL18" s="18">
        <f ca="1">Analítico!AL25</f>
        <v>1166867.8131467814</v>
      </c>
      <c r="AM18" s="18">
        <f ca="1">Analítico!AM25</f>
        <v>1166867.8131467814</v>
      </c>
      <c r="AN18" s="18">
        <f ca="1">Analítico!AN25</f>
        <v>1166867.8131467814</v>
      </c>
      <c r="AO18" s="18">
        <f ca="1">Analítico!AO25</f>
        <v>1166867.8131467814</v>
      </c>
      <c r="AP18" s="18">
        <f ca="1">Analítico!AP25</f>
        <v>1166867.8131467814</v>
      </c>
      <c r="AQ18" s="18">
        <f ca="1">Analítico!AQ25</f>
        <v>1166867.8131467814</v>
      </c>
      <c r="AR18" s="18">
        <f ca="1">Analítico!AR25</f>
        <v>1166867.8131467814</v>
      </c>
      <c r="AS18" s="18">
        <f ca="1">Analítico!AS25</f>
        <v>0</v>
      </c>
      <c r="AT18" s="18">
        <f ca="1">Analítico!AT25</f>
        <v>0</v>
      </c>
      <c r="AU18" s="18">
        <f ca="1">Analítico!AU25</f>
        <v>0</v>
      </c>
      <c r="AV18" s="18">
        <f ca="1">Analítico!AV25</f>
        <v>0</v>
      </c>
      <c r="AW18" s="18">
        <f ca="1">Analítico!AW25</f>
        <v>0</v>
      </c>
      <c r="AX18" s="18">
        <f ca="1">Analítico!AX25</f>
        <v>0</v>
      </c>
      <c r="AY18" s="19">
        <f t="shared" ref="AY18:AY24" ca="1" si="11">SUM(C18:AX18)</f>
        <v>44921943.380940706</v>
      </c>
      <c r="AZ18" s="140">
        <f t="shared" ref="AZ18:AZ24" ca="1" si="12">IF($AY$27=0,0,AY18/$AY$27)</f>
        <v>0.3749397010019162</v>
      </c>
      <c r="BB18" s="364"/>
      <c r="BC18" s="365"/>
    </row>
    <row r="19" spans="1:56" ht="11.25">
      <c r="A19" s="26" t="s">
        <v>6</v>
      </c>
      <c r="B19" s="17" t="s">
        <v>9</v>
      </c>
      <c r="C19" s="18">
        <f ca="1">Analítico!C29</f>
        <v>0</v>
      </c>
      <c r="D19" s="18">
        <f ca="1">Analítico!D29</f>
        <v>0</v>
      </c>
      <c r="E19" s="18">
        <f ca="1">Analítico!E29</f>
        <v>0</v>
      </c>
      <c r="F19" s="18">
        <f ca="1">Analítico!F29</f>
        <v>0</v>
      </c>
      <c r="G19" s="18">
        <f ca="1">Analítico!G29</f>
        <v>0</v>
      </c>
      <c r="H19" s="18">
        <f ca="1">Analítico!H29</f>
        <v>0</v>
      </c>
      <c r="I19" s="18">
        <f ca="1">Analítico!I29</f>
        <v>0</v>
      </c>
      <c r="J19" s="18">
        <f ca="1">Analítico!J29</f>
        <v>0</v>
      </c>
      <c r="K19" s="18">
        <f ca="1">Analítico!K29</f>
        <v>0</v>
      </c>
      <c r="L19" s="18">
        <f ca="1">Analítico!L29</f>
        <v>0</v>
      </c>
      <c r="M19" s="18">
        <f ca="1">Analítico!M29</f>
        <v>0</v>
      </c>
      <c r="N19" s="18">
        <f ca="1">Analítico!N29</f>
        <v>0</v>
      </c>
      <c r="O19" s="18">
        <f ca="1">Analítico!O29</f>
        <v>0</v>
      </c>
      <c r="P19" s="18">
        <f ca="1">Analítico!P29</f>
        <v>0</v>
      </c>
      <c r="Q19" s="18">
        <f ca="1">Analítico!Q29</f>
        <v>0</v>
      </c>
      <c r="R19" s="18">
        <f ca="1">Analítico!R29</f>
        <v>0</v>
      </c>
      <c r="S19" s="18">
        <f ca="1">Analítico!S29</f>
        <v>0</v>
      </c>
      <c r="T19" s="18">
        <f ca="1">Analítico!T29</f>
        <v>0</v>
      </c>
      <c r="U19" s="18">
        <f ca="1">Analítico!U29</f>
        <v>0</v>
      </c>
      <c r="V19" s="18">
        <f ca="1">Analítico!V29</f>
        <v>0</v>
      </c>
      <c r="W19" s="18">
        <f ca="1">Analítico!W29</f>
        <v>0</v>
      </c>
      <c r="X19" s="18">
        <f ca="1">Analítico!X29</f>
        <v>0</v>
      </c>
      <c r="Y19" s="18">
        <f ca="1">Analítico!Y29</f>
        <v>0</v>
      </c>
      <c r="Z19" s="18">
        <f ca="1">Analítico!Z29</f>
        <v>0</v>
      </c>
      <c r="AA19" s="18">
        <f ca="1">Analítico!AA29</f>
        <v>0</v>
      </c>
      <c r="AB19" s="18">
        <f ca="1">Analítico!AB29</f>
        <v>0</v>
      </c>
      <c r="AC19" s="18">
        <f ca="1">Analítico!AC29</f>
        <v>0</v>
      </c>
      <c r="AD19" s="18">
        <f ca="1">Analítico!AD29</f>
        <v>0</v>
      </c>
      <c r="AE19" s="18">
        <f ca="1">Analítico!AE29</f>
        <v>0</v>
      </c>
      <c r="AF19" s="18">
        <f ca="1">Analítico!AF29</f>
        <v>0</v>
      </c>
      <c r="AG19" s="18">
        <f ca="1">Analítico!AG29</f>
        <v>0</v>
      </c>
      <c r="AH19" s="18">
        <f ca="1">Analítico!AH29</f>
        <v>0</v>
      </c>
      <c r="AI19" s="18">
        <f ca="1">Analítico!AI29</f>
        <v>0</v>
      </c>
      <c r="AJ19" s="18">
        <f ca="1">Analítico!AJ29</f>
        <v>0</v>
      </c>
      <c r="AK19" s="18">
        <f ca="1">Analítico!AK29</f>
        <v>0</v>
      </c>
      <c r="AL19" s="18">
        <f ca="1">Analítico!AL29</f>
        <v>0</v>
      </c>
      <c r="AM19" s="18">
        <f ca="1">Analítico!AM29</f>
        <v>0</v>
      </c>
      <c r="AN19" s="18">
        <f ca="1">Analítico!AN29</f>
        <v>0</v>
      </c>
      <c r="AO19" s="18">
        <f ca="1">Analítico!AO29</f>
        <v>0</v>
      </c>
      <c r="AP19" s="18">
        <f ca="1">Analítico!AP29</f>
        <v>0</v>
      </c>
      <c r="AQ19" s="18">
        <f ca="1">Analítico!AQ29</f>
        <v>0</v>
      </c>
      <c r="AR19" s="18">
        <f ca="1">Analítico!AR29</f>
        <v>0</v>
      </c>
      <c r="AS19" s="18">
        <f ca="1">Analítico!AS29</f>
        <v>0</v>
      </c>
      <c r="AT19" s="18">
        <f ca="1">Analítico!AT29</f>
        <v>0</v>
      </c>
      <c r="AU19" s="18">
        <f ca="1">Analítico!AU29</f>
        <v>0</v>
      </c>
      <c r="AV19" s="18">
        <f ca="1">Analítico!AV29</f>
        <v>0</v>
      </c>
      <c r="AW19" s="18">
        <f ca="1">Analítico!AW29</f>
        <v>0</v>
      </c>
      <c r="AX19" s="18">
        <f ca="1">Analítico!AX29</f>
        <v>0</v>
      </c>
      <c r="AY19" s="19">
        <f t="shared" ca="1" si="11"/>
        <v>0</v>
      </c>
      <c r="AZ19" s="140">
        <f t="shared" ca="1" si="12"/>
        <v>0</v>
      </c>
      <c r="BB19" s="364"/>
      <c r="BC19" s="365"/>
    </row>
    <row r="20" spans="1:56" ht="11.25">
      <c r="A20" s="26" t="s">
        <v>7</v>
      </c>
      <c r="B20" s="17" t="s">
        <v>30</v>
      </c>
      <c r="C20" s="18">
        <f ca="1">Analítico!C43</f>
        <v>0</v>
      </c>
      <c r="D20" s="18">
        <f ca="1">Analítico!D43</f>
        <v>743187.22720472026</v>
      </c>
      <c r="E20" s="18">
        <f ca="1">Analítico!E43</f>
        <v>743187.22720472026</v>
      </c>
      <c r="F20" s="18">
        <f ca="1">Analítico!F43</f>
        <v>743187.22720472026</v>
      </c>
      <c r="G20" s="18">
        <f ca="1">Analítico!G43</f>
        <v>743187.22720472026</v>
      </c>
      <c r="H20" s="18">
        <f ca="1">Analítico!H43</f>
        <v>743187.22720472026</v>
      </c>
      <c r="I20" s="18">
        <f ca="1">Analítico!I43</f>
        <v>743187.22720472026</v>
      </c>
      <c r="J20" s="18">
        <f ca="1">Analítico!J43</f>
        <v>743187.22720472026</v>
      </c>
      <c r="K20" s="18">
        <f ca="1">Analítico!K43</f>
        <v>743187.22720472026</v>
      </c>
      <c r="L20" s="18">
        <f ca="1">Analítico!L43</f>
        <v>743187.22720472026</v>
      </c>
      <c r="M20" s="18">
        <f ca="1">Analítico!M43</f>
        <v>743187.22720472026</v>
      </c>
      <c r="N20" s="18">
        <f ca="1">Analítico!N43</f>
        <v>743187.22720472026</v>
      </c>
      <c r="O20" s="18">
        <f ca="1">Analítico!O43</f>
        <v>752533.53481995466</v>
      </c>
      <c r="P20" s="18">
        <f ca="1">Analítico!P43</f>
        <v>640377.84343714209</v>
      </c>
      <c r="Q20" s="18">
        <f ca="1">Analítico!Q43</f>
        <v>640377.84343714209</v>
      </c>
      <c r="R20" s="18">
        <f ca="1">Analítico!R43</f>
        <v>640377.84343714209</v>
      </c>
      <c r="S20" s="18">
        <f ca="1">Analítico!S43</f>
        <v>640377.84343714209</v>
      </c>
      <c r="T20" s="18">
        <f ca="1">Analítico!T43</f>
        <v>640377.84343714209</v>
      </c>
      <c r="U20" s="18">
        <f ca="1">Analítico!U43</f>
        <v>640377.84343714209</v>
      </c>
      <c r="V20" s="18">
        <f ca="1">Analítico!V43</f>
        <v>640377.84343714209</v>
      </c>
      <c r="W20" s="18">
        <f ca="1">Analítico!W43</f>
        <v>640377.84343714209</v>
      </c>
      <c r="X20" s="18">
        <f ca="1">Analítico!X43</f>
        <v>640377.84343714209</v>
      </c>
      <c r="Y20" s="18">
        <f ca="1">Analítico!Y43</f>
        <v>653185.40030588489</v>
      </c>
      <c r="Z20" s="18">
        <f ca="1">Analítico!Z43</f>
        <v>653185.40030588489</v>
      </c>
      <c r="AA20" s="18">
        <f ca="1">Analítico!AA43</f>
        <v>767584.2055163536</v>
      </c>
      <c r="AB20" s="18">
        <f ca="1">Analítico!AB43</f>
        <v>653185.40030588489</v>
      </c>
      <c r="AC20" s="18">
        <f ca="1">Analítico!AC43</f>
        <v>653185.40030588489</v>
      </c>
      <c r="AD20" s="18">
        <f ca="1">Analítico!AD43</f>
        <v>653185.40030588489</v>
      </c>
      <c r="AE20" s="18">
        <f ca="1">Analítico!AE43</f>
        <v>653185.40030588489</v>
      </c>
      <c r="AF20" s="18">
        <f ca="1">Analítico!AF43</f>
        <v>653185.40030588489</v>
      </c>
      <c r="AG20" s="18">
        <f ca="1">Analítico!AG43</f>
        <v>653185.40030588489</v>
      </c>
      <c r="AH20" s="18">
        <f ca="1">Analítico!AH43</f>
        <v>653185.40030588489</v>
      </c>
      <c r="AI20" s="18">
        <f ca="1">Analítico!AI43</f>
        <v>653185.40030588489</v>
      </c>
      <c r="AJ20" s="18">
        <f ca="1">Analítico!AJ43</f>
        <v>653185.40030588489</v>
      </c>
      <c r="AK20" s="18">
        <f ca="1">Analítico!AK43</f>
        <v>666249.10831200238</v>
      </c>
      <c r="AL20" s="18">
        <f ca="1">Analítico!AL43</f>
        <v>666249.10831200238</v>
      </c>
      <c r="AM20" s="18">
        <f ca="1">Analítico!AM43</f>
        <v>782935.88962668052</v>
      </c>
      <c r="AN20" s="18">
        <f ca="1">Analítico!AN43</f>
        <v>666249.10831200238</v>
      </c>
      <c r="AO20" s="18">
        <f ca="1">Analítico!AO43</f>
        <v>666249.10831200238</v>
      </c>
      <c r="AP20" s="18">
        <f ca="1">Analítico!AP43</f>
        <v>666249.10831200238</v>
      </c>
      <c r="AQ20" s="18">
        <f ca="1">Analítico!AQ43</f>
        <v>666249.10831200238</v>
      </c>
      <c r="AR20" s="18">
        <f ca="1">Analítico!AR43</f>
        <v>666249.10831200238</v>
      </c>
      <c r="AS20" s="18">
        <f ca="1">Analítico!AS43</f>
        <v>0</v>
      </c>
      <c r="AT20" s="18">
        <f ca="1">Analítico!AT43</f>
        <v>0</v>
      </c>
      <c r="AU20" s="18">
        <f ca="1">Analítico!AU43</f>
        <v>0</v>
      </c>
      <c r="AV20" s="18">
        <f ca="1">Analítico!AV43</f>
        <v>0</v>
      </c>
      <c r="AW20" s="18">
        <f ca="1">Analítico!AW43</f>
        <v>0</v>
      </c>
      <c r="AX20" s="18">
        <f ca="1">Analítico!AX43</f>
        <v>0</v>
      </c>
      <c r="AY20" s="19">
        <f t="shared" ca="1" si="11"/>
        <v>28090296.881697964</v>
      </c>
      <c r="AZ20" s="140">
        <f t="shared" ca="1" si="12"/>
        <v>0.23445485037380279</v>
      </c>
      <c r="BB20" s="364"/>
      <c r="BC20" s="365"/>
    </row>
    <row r="21" spans="1:56" ht="11.25">
      <c r="A21" s="26" t="s">
        <v>8</v>
      </c>
      <c r="B21" s="17" t="s">
        <v>31</v>
      </c>
      <c r="C21" s="18">
        <f ca="1">Analítico!C52</f>
        <v>0</v>
      </c>
      <c r="D21" s="18">
        <f ca="1">Analítico!D52</f>
        <v>188621.96999999997</v>
      </c>
      <c r="E21" s="18">
        <f ca="1">Analítico!E52</f>
        <v>188621.96999999997</v>
      </c>
      <c r="F21" s="18">
        <f ca="1">Analítico!F52</f>
        <v>188621.96999999997</v>
      </c>
      <c r="G21" s="18">
        <f ca="1">Analítico!G52</f>
        <v>188621.96999999997</v>
      </c>
      <c r="H21" s="18">
        <f ca="1">Analítico!H52</f>
        <v>188621.96999999997</v>
      </c>
      <c r="I21" s="18">
        <f ca="1">Analítico!I52</f>
        <v>188621.96999999997</v>
      </c>
      <c r="J21" s="18">
        <f ca="1">Analítico!J52</f>
        <v>188621.96999999997</v>
      </c>
      <c r="K21" s="18">
        <f ca="1">Analítico!K52</f>
        <v>188621.96999999997</v>
      </c>
      <c r="L21" s="18">
        <f ca="1">Analítico!L52</f>
        <v>188621.96999999997</v>
      </c>
      <c r="M21" s="18">
        <f ca="1">Analítico!M52</f>
        <v>188621.96999999997</v>
      </c>
      <c r="N21" s="18">
        <f ca="1">Analítico!N52</f>
        <v>188621.96999999997</v>
      </c>
      <c r="O21" s="18">
        <f ca="1">Analítico!O52</f>
        <v>188621.96999999997</v>
      </c>
      <c r="P21" s="18">
        <f ca="1">Analítico!P52</f>
        <v>188621.96999999997</v>
      </c>
      <c r="Q21" s="18">
        <f ca="1">Analítico!Q52</f>
        <v>188621.96999999997</v>
      </c>
      <c r="R21" s="18">
        <f ca="1">Analítico!R52</f>
        <v>188621.96999999997</v>
      </c>
      <c r="S21" s="18">
        <f ca="1">Analítico!S52</f>
        <v>188621.96999999997</v>
      </c>
      <c r="T21" s="18">
        <f ca="1">Analítico!T52</f>
        <v>188621.96999999997</v>
      </c>
      <c r="U21" s="18">
        <f ca="1">Analítico!U52</f>
        <v>188621.96999999997</v>
      </c>
      <c r="V21" s="18">
        <f ca="1">Analítico!V52</f>
        <v>188621.96999999997</v>
      </c>
      <c r="W21" s="18">
        <f ca="1">Analítico!W52</f>
        <v>188621.96999999997</v>
      </c>
      <c r="X21" s="18">
        <f ca="1">Analítico!X52</f>
        <v>188621.96999999997</v>
      </c>
      <c r="Y21" s="18">
        <f ca="1">Analítico!Y52</f>
        <v>188621.96999999997</v>
      </c>
      <c r="Z21" s="18">
        <f ca="1">Analítico!Z52</f>
        <v>188621.96999999997</v>
      </c>
      <c r="AA21" s="18">
        <f ca="1">Analítico!AA52</f>
        <v>188621.96999999997</v>
      </c>
      <c r="AB21" s="18">
        <f ca="1">Analítico!AB52</f>
        <v>188621.96999999997</v>
      </c>
      <c r="AC21" s="18">
        <f ca="1">Analítico!AC52</f>
        <v>188621.96999999997</v>
      </c>
      <c r="AD21" s="18">
        <f ca="1">Analítico!AD52</f>
        <v>188621.96999999997</v>
      </c>
      <c r="AE21" s="18">
        <f ca="1">Analítico!AE52</f>
        <v>188621.96999999997</v>
      </c>
      <c r="AF21" s="18">
        <f ca="1">Analítico!AF52</f>
        <v>188621.96999999997</v>
      </c>
      <c r="AG21" s="18">
        <f ca="1">Analítico!AG52</f>
        <v>188621.96999999997</v>
      </c>
      <c r="AH21" s="18">
        <f ca="1">Analítico!AH52</f>
        <v>188621.96999999997</v>
      </c>
      <c r="AI21" s="18">
        <f ca="1">Analítico!AI52</f>
        <v>188621.96999999997</v>
      </c>
      <c r="AJ21" s="18">
        <f ca="1">Analítico!AJ52</f>
        <v>188621.96999999997</v>
      </c>
      <c r="AK21" s="18">
        <f ca="1">Analítico!AK52</f>
        <v>188621.96999999997</v>
      </c>
      <c r="AL21" s="18">
        <f ca="1">Analítico!AL52</f>
        <v>188621.96999999997</v>
      </c>
      <c r="AM21" s="18">
        <f ca="1">Analítico!AM52</f>
        <v>188621.96999999997</v>
      </c>
      <c r="AN21" s="18">
        <f ca="1">Analítico!AN52</f>
        <v>188621.96999999997</v>
      </c>
      <c r="AO21" s="18">
        <f ca="1">Analítico!AO52</f>
        <v>188621.96999999997</v>
      </c>
      <c r="AP21" s="18">
        <f ca="1">Analítico!AP52</f>
        <v>188621.96999999997</v>
      </c>
      <c r="AQ21" s="18">
        <f ca="1">Analítico!AQ52</f>
        <v>188621.96999999997</v>
      </c>
      <c r="AR21" s="18">
        <f ca="1">Analítico!AR52</f>
        <v>188621.96999999997</v>
      </c>
      <c r="AS21" s="18">
        <f ca="1">Analítico!AS52</f>
        <v>0</v>
      </c>
      <c r="AT21" s="18">
        <f ca="1">Analítico!AT52</f>
        <v>0</v>
      </c>
      <c r="AU21" s="18">
        <f ca="1">Analítico!AU52</f>
        <v>0</v>
      </c>
      <c r="AV21" s="18">
        <f ca="1">Analítico!AV52</f>
        <v>0</v>
      </c>
      <c r="AW21" s="18">
        <f ca="1">Analítico!AW52</f>
        <v>0</v>
      </c>
      <c r="AX21" s="18">
        <f ca="1">Analítico!AX52</f>
        <v>0</v>
      </c>
      <c r="AY21" s="19">
        <f t="shared" ca="1" si="11"/>
        <v>7733500.7699999921</v>
      </c>
      <c r="AZ21" s="140">
        <f t="shared" ca="1" si="12"/>
        <v>6.4547440474984313E-2</v>
      </c>
      <c r="BB21" s="364"/>
      <c r="BC21" s="365"/>
    </row>
    <row r="22" spans="1:56" ht="12.75" customHeight="1">
      <c r="A22" s="388" t="s">
        <v>140</v>
      </c>
      <c r="B22" s="388"/>
      <c r="C22" s="22">
        <f ca="1">SUBTOTAL(109,C18:C21)</f>
        <v>0</v>
      </c>
      <c r="D22" s="22">
        <f t="shared" ref="D22:L22" ca="1" si="13">SUBTOTAL(109,D18:D21)</f>
        <v>2053366.1110328455</v>
      </c>
      <c r="E22" s="22">
        <f t="shared" ca="1" si="13"/>
        <v>2053366.1110328455</v>
      </c>
      <c r="F22" s="22">
        <f t="shared" ca="1" si="13"/>
        <v>2053366.1110328455</v>
      </c>
      <c r="G22" s="22">
        <f t="shared" ca="1" si="13"/>
        <v>2053366.1110328455</v>
      </c>
      <c r="H22" s="22">
        <f t="shared" ca="1" si="13"/>
        <v>2053366.1110328455</v>
      </c>
      <c r="I22" s="22">
        <f t="shared" ca="1" si="13"/>
        <v>1492587.6541187828</v>
      </c>
      <c r="J22" s="22">
        <f t="shared" ca="1" si="13"/>
        <v>2053366.1110328455</v>
      </c>
      <c r="K22" s="22">
        <f t="shared" ca="1" si="13"/>
        <v>2053366.1110328455</v>
      </c>
      <c r="L22" s="22">
        <f t="shared" ca="1" si="13"/>
        <v>2053366.1110328455</v>
      </c>
      <c r="M22" s="22">
        <f t="shared" ref="M22:Y22" ca="1" si="14">SUBTOTAL(109,M18:M21)</f>
        <v>2053366.1110328455</v>
      </c>
      <c r="N22" s="22">
        <f t="shared" ca="1" si="14"/>
        <v>2053366.1110328455</v>
      </c>
      <c r="O22" s="22">
        <f t="shared" ca="1" si="14"/>
        <v>2062712.4186480797</v>
      </c>
      <c r="P22" s="22">
        <f t="shared" ca="1" si="14"/>
        <v>1950556.7272652674</v>
      </c>
      <c r="Q22" s="22">
        <f t="shared" ca="1" si="14"/>
        <v>1950556.7272652674</v>
      </c>
      <c r="R22" s="22">
        <f t="shared" ca="1" si="14"/>
        <v>1950556.7272652674</v>
      </c>
      <c r="S22" s="22">
        <f t="shared" ca="1" si="14"/>
        <v>1950556.7272652674</v>
      </c>
      <c r="T22" s="22">
        <f t="shared" ca="1" si="14"/>
        <v>1950556.7272652674</v>
      </c>
      <c r="U22" s="22">
        <f t="shared" ca="1" si="14"/>
        <v>1389778.2703512048</v>
      </c>
      <c r="V22" s="22">
        <f t="shared" ca="1" si="14"/>
        <v>1950556.7272652674</v>
      </c>
      <c r="W22" s="22">
        <f t="shared" ca="1" si="14"/>
        <v>1950556.7272652674</v>
      </c>
      <c r="X22" s="22">
        <f t="shared" ca="1" si="14"/>
        <v>1950556.7272652674</v>
      </c>
      <c r="Y22" s="22">
        <f t="shared" ca="1" si="14"/>
        <v>1985795.4224105724</v>
      </c>
      <c r="Z22" s="22">
        <f t="shared" ref="Z22:AK22" ca="1" si="15">SUBTOTAL(109,Z18:Z21)</f>
        <v>1985795.4224105724</v>
      </c>
      <c r="AA22" s="22">
        <f t="shared" ca="1" si="15"/>
        <v>2100194.2276210412</v>
      </c>
      <c r="AB22" s="22">
        <f t="shared" ca="1" si="15"/>
        <v>1985795.4224105724</v>
      </c>
      <c r="AC22" s="22">
        <f t="shared" ca="1" si="15"/>
        <v>1985795.4224105724</v>
      </c>
      <c r="AD22" s="22">
        <f t="shared" ca="1" si="15"/>
        <v>1985795.4224105724</v>
      </c>
      <c r="AE22" s="22">
        <f t="shared" ca="1" si="15"/>
        <v>1985795.4224105724</v>
      </c>
      <c r="AF22" s="22">
        <f t="shared" ca="1" si="15"/>
        <v>1985795.4224105724</v>
      </c>
      <c r="AG22" s="22">
        <f t="shared" ca="1" si="15"/>
        <v>1413801.3963582285</v>
      </c>
      <c r="AH22" s="22">
        <f t="shared" ca="1" si="15"/>
        <v>1985795.4224105724</v>
      </c>
      <c r="AI22" s="22">
        <f t="shared" ca="1" si="15"/>
        <v>1985795.4224105724</v>
      </c>
      <c r="AJ22" s="22">
        <f t="shared" ca="1" si="15"/>
        <v>1985795.4224105724</v>
      </c>
      <c r="AK22" s="22">
        <f t="shared" ca="1" si="15"/>
        <v>2021738.8914587838</v>
      </c>
      <c r="AL22" s="22">
        <f t="shared" ref="AL22:AX22" ca="1" si="16">SUBTOTAL(109,AL18:AL21)</f>
        <v>2021738.8914587838</v>
      </c>
      <c r="AM22" s="22">
        <f t="shared" ca="1" si="16"/>
        <v>2138425.6727734618</v>
      </c>
      <c r="AN22" s="22">
        <f t="shared" ca="1" si="16"/>
        <v>2021738.8914587838</v>
      </c>
      <c r="AO22" s="22">
        <f t="shared" ca="1" si="16"/>
        <v>2021738.8914587838</v>
      </c>
      <c r="AP22" s="22">
        <f t="shared" ca="1" si="16"/>
        <v>2021738.8914587838</v>
      </c>
      <c r="AQ22" s="22">
        <f t="shared" ca="1" si="16"/>
        <v>2021738.8914587838</v>
      </c>
      <c r="AR22" s="22">
        <f t="shared" ca="1" si="16"/>
        <v>2021738.8914587838</v>
      </c>
      <c r="AS22" s="22">
        <f t="shared" ca="1" si="16"/>
        <v>0</v>
      </c>
      <c r="AT22" s="22">
        <f t="shared" ca="1" si="16"/>
        <v>0</v>
      </c>
      <c r="AU22" s="22">
        <f t="shared" ca="1" si="16"/>
        <v>0</v>
      </c>
      <c r="AV22" s="22">
        <f t="shared" ca="1" si="16"/>
        <v>0</v>
      </c>
      <c r="AW22" s="22">
        <f t="shared" ca="1" si="16"/>
        <v>0</v>
      </c>
      <c r="AX22" s="22">
        <f t="shared" ca="1" si="16"/>
        <v>0</v>
      </c>
      <c r="AY22" s="22">
        <f t="shared" ca="1" si="11"/>
        <v>80745741.032638565</v>
      </c>
      <c r="AZ22" s="139">
        <f t="shared" ca="1" si="12"/>
        <v>0.67394199185070247</v>
      </c>
      <c r="BB22" s="365"/>
      <c r="BC22" s="365"/>
    </row>
    <row r="23" spans="1:56" ht="11.25">
      <c r="A23" s="24" t="s">
        <v>28</v>
      </c>
      <c r="B23" s="17" t="s">
        <v>285</v>
      </c>
      <c r="C23" s="18">
        <f>Analítico!C164</f>
        <v>0</v>
      </c>
      <c r="D23" s="18">
        <f>Analítico!D164</f>
        <v>551928</v>
      </c>
      <c r="E23" s="18">
        <f>Analítico!E164</f>
        <v>541928</v>
      </c>
      <c r="F23" s="18">
        <f>Analítico!F164</f>
        <v>688551</v>
      </c>
      <c r="G23" s="18">
        <f>Analítico!G164</f>
        <v>708551</v>
      </c>
      <c r="H23" s="18">
        <f>Analítico!H164</f>
        <v>708551</v>
      </c>
      <c r="I23" s="18">
        <f>Analítico!I164</f>
        <v>634555</v>
      </c>
      <c r="J23" s="18">
        <f>Analítico!J164</f>
        <v>895797</v>
      </c>
      <c r="K23" s="18">
        <f>Analítico!K164</f>
        <v>895797</v>
      </c>
      <c r="L23" s="18">
        <f>Analítico!L164</f>
        <v>895797</v>
      </c>
      <c r="M23" s="18">
        <f>Analítico!M164</f>
        <v>895797</v>
      </c>
      <c r="N23" s="18">
        <f>Analítico!N164</f>
        <v>920797</v>
      </c>
      <c r="O23" s="18">
        <f>Analítico!O164</f>
        <v>1169437</v>
      </c>
      <c r="P23" s="18">
        <f>Analítico!P164</f>
        <v>1144437</v>
      </c>
      <c r="Q23" s="18">
        <f>Analítico!Q164</f>
        <v>895797</v>
      </c>
      <c r="R23" s="18">
        <f>Analítico!R164</f>
        <v>895797</v>
      </c>
      <c r="S23" s="18">
        <f>Analítico!S164</f>
        <v>895797</v>
      </c>
      <c r="T23" s="18">
        <f>Analítico!T164</f>
        <v>903988.65</v>
      </c>
      <c r="U23" s="18">
        <f>Analítico!U164</f>
        <v>919597</v>
      </c>
      <c r="V23" s="18">
        <f>Analítico!V164</f>
        <v>919597</v>
      </c>
      <c r="W23" s="18">
        <f>Analítico!W164</f>
        <v>919597</v>
      </c>
      <c r="X23" s="18">
        <f>Analítico!X164</f>
        <v>919597</v>
      </c>
      <c r="Y23" s="18">
        <f>Analítico!Y164</f>
        <v>919597</v>
      </c>
      <c r="Z23" s="18">
        <f>Analítico!Z164</f>
        <v>919597</v>
      </c>
      <c r="AA23" s="18">
        <f>Analítico!AA164</f>
        <v>1163237</v>
      </c>
      <c r="AB23" s="18">
        <f>Analítico!AB164</f>
        <v>1163237</v>
      </c>
      <c r="AC23" s="18">
        <f>Analítico!AC164</f>
        <v>919597</v>
      </c>
      <c r="AD23" s="18">
        <f>Analítico!AD164</f>
        <v>919597</v>
      </c>
      <c r="AE23" s="18">
        <f>Analítico!AE164</f>
        <v>919597</v>
      </c>
      <c r="AF23" s="18">
        <f>Analítico!AF164</f>
        <v>920424.84000000008</v>
      </c>
      <c r="AG23" s="18">
        <f>Analítico!AG164</f>
        <v>979797</v>
      </c>
      <c r="AH23" s="18">
        <f>Analítico!AH164</f>
        <v>979797</v>
      </c>
      <c r="AI23" s="18">
        <f>Analítico!AI164</f>
        <v>979797</v>
      </c>
      <c r="AJ23" s="18">
        <f>Analítico!AJ164</f>
        <v>979797</v>
      </c>
      <c r="AK23" s="18">
        <f>Analítico!AK164</f>
        <v>979797</v>
      </c>
      <c r="AL23" s="18">
        <f>Analítico!AL164</f>
        <v>979797</v>
      </c>
      <c r="AM23" s="18">
        <f>Analítico!AM164</f>
        <v>1213437</v>
      </c>
      <c r="AN23" s="18">
        <f>Analítico!AN164</f>
        <v>1213437</v>
      </c>
      <c r="AO23" s="18">
        <f>Analítico!AO164</f>
        <v>979797</v>
      </c>
      <c r="AP23" s="18">
        <f>Analítico!AP164</f>
        <v>979797</v>
      </c>
      <c r="AQ23" s="18">
        <f>Analítico!AQ164</f>
        <v>979797</v>
      </c>
      <c r="AR23" s="18">
        <f>Analítico!AR164</f>
        <v>980031.15999999992</v>
      </c>
      <c r="AS23" s="18">
        <f>Analítico!AS164</f>
        <v>0</v>
      </c>
      <c r="AT23" s="18">
        <f>Analítico!AT164</f>
        <v>0</v>
      </c>
      <c r="AU23" s="18">
        <f>Analítico!AU164</f>
        <v>0</v>
      </c>
      <c r="AV23" s="18">
        <f>Analítico!AV164</f>
        <v>0</v>
      </c>
      <c r="AW23" s="18">
        <f>Analítico!AW164</f>
        <v>0</v>
      </c>
      <c r="AX23" s="18">
        <f>Analítico!AX164</f>
        <v>0</v>
      </c>
      <c r="AY23" s="19">
        <f t="shared" si="11"/>
        <v>37991652.649999991</v>
      </c>
      <c r="AZ23" s="140">
        <f t="shared" ca="1" si="12"/>
        <v>0.31709622988401887</v>
      </c>
      <c r="BB23" s="365"/>
      <c r="BC23" s="365"/>
    </row>
    <row r="24" spans="1:56" ht="22.5">
      <c r="A24" s="24" t="s">
        <v>29</v>
      </c>
      <c r="B24" s="17" t="s">
        <v>141</v>
      </c>
      <c r="C24" s="18">
        <f>Analítico!C180</f>
        <v>0</v>
      </c>
      <c r="D24" s="18">
        <f>Analítico!D180</f>
        <v>10000</v>
      </c>
      <c r="E24" s="18">
        <f>Analítico!E180</f>
        <v>10000</v>
      </c>
      <c r="F24" s="18">
        <f>Analítico!F180</f>
        <v>10000</v>
      </c>
      <c r="G24" s="18">
        <f>Analítico!G180</f>
        <v>10000</v>
      </c>
      <c r="H24" s="18">
        <f>Analítico!H180</f>
        <v>10000</v>
      </c>
      <c r="I24" s="18">
        <f>Analítico!I180</f>
        <v>10000</v>
      </c>
      <c r="J24" s="18">
        <f>Analítico!J180</f>
        <v>10000</v>
      </c>
      <c r="K24" s="18">
        <f>Analítico!K180</f>
        <v>10000</v>
      </c>
      <c r="L24" s="18">
        <f>Analítico!L180</f>
        <v>10000</v>
      </c>
      <c r="M24" s="18">
        <f>Analítico!M180</f>
        <v>10000</v>
      </c>
      <c r="N24" s="18">
        <f>Analítico!N180</f>
        <v>10000</v>
      </c>
      <c r="O24" s="18">
        <f>Analítico!O180</f>
        <v>10000</v>
      </c>
      <c r="P24" s="18">
        <f>Analítico!P180</f>
        <v>10000</v>
      </c>
      <c r="Q24" s="18">
        <f>Analítico!Q180</f>
        <v>10000</v>
      </c>
      <c r="R24" s="18">
        <f>Analítico!R180</f>
        <v>10000</v>
      </c>
      <c r="S24" s="18">
        <f>Analítico!S180</f>
        <v>10000</v>
      </c>
      <c r="T24" s="18">
        <f>Analítico!T180</f>
        <v>10000</v>
      </c>
      <c r="U24" s="18">
        <f>Analítico!U180</f>
        <v>10000</v>
      </c>
      <c r="V24" s="18">
        <f>Analítico!V180</f>
        <v>10000</v>
      </c>
      <c r="W24" s="18">
        <f>Analítico!W180</f>
        <v>10000</v>
      </c>
      <c r="X24" s="18">
        <f>Analítico!X180</f>
        <v>10000</v>
      </c>
      <c r="Y24" s="18">
        <f>Analítico!Y180</f>
        <v>10000</v>
      </c>
      <c r="Z24" s="18">
        <f>Analítico!Z180</f>
        <v>10000</v>
      </c>
      <c r="AA24" s="18">
        <f>Analítico!AA180</f>
        <v>10000</v>
      </c>
      <c r="AB24" s="18">
        <f>Analítico!AB180</f>
        <v>10000</v>
      </c>
      <c r="AC24" s="18">
        <f>Analítico!AC180</f>
        <v>10000</v>
      </c>
      <c r="AD24" s="18">
        <f>Analítico!AD180</f>
        <v>10000</v>
      </c>
      <c r="AE24" s="18">
        <f>Analítico!AE180</f>
        <v>10000</v>
      </c>
      <c r="AF24" s="18">
        <f>Analítico!AF180</f>
        <v>10000</v>
      </c>
      <c r="AG24" s="18">
        <f>Analítico!AG180</f>
        <v>10000</v>
      </c>
      <c r="AH24" s="18">
        <f>Analítico!AH180</f>
        <v>10000</v>
      </c>
      <c r="AI24" s="18">
        <f>Analítico!AI180</f>
        <v>10000</v>
      </c>
      <c r="AJ24" s="18">
        <f>Analítico!AJ180</f>
        <v>10000</v>
      </c>
      <c r="AK24" s="18">
        <f>Analítico!AK180</f>
        <v>10000</v>
      </c>
      <c r="AL24" s="18">
        <f>Analítico!AL180</f>
        <v>10000</v>
      </c>
      <c r="AM24" s="18">
        <f>Analítico!AM180</f>
        <v>10000</v>
      </c>
      <c r="AN24" s="18">
        <f>Analítico!AN180</f>
        <v>10000</v>
      </c>
      <c r="AO24" s="18">
        <f>Analítico!AO180</f>
        <v>10000</v>
      </c>
      <c r="AP24" s="18">
        <f>Analítico!AP180</f>
        <v>10000</v>
      </c>
      <c r="AQ24" s="18">
        <f>Analítico!AQ180</f>
        <v>10000</v>
      </c>
      <c r="AR24" s="18">
        <f>Analítico!AR180</f>
        <v>10000</v>
      </c>
      <c r="AS24" s="18">
        <f>Analítico!AS180</f>
        <v>0</v>
      </c>
      <c r="AT24" s="18">
        <f>Analítico!AT180</f>
        <v>0</v>
      </c>
      <c r="AU24" s="18">
        <f>Analítico!AU180</f>
        <v>0</v>
      </c>
      <c r="AV24" s="18">
        <f>Analítico!AV180</f>
        <v>0</v>
      </c>
      <c r="AW24" s="18">
        <f>Analítico!AW180</f>
        <v>0</v>
      </c>
      <c r="AX24" s="18">
        <f>Analítico!AX180</f>
        <v>0</v>
      </c>
      <c r="AY24" s="19">
        <f t="shared" si="11"/>
        <v>410000</v>
      </c>
      <c r="AZ24" s="140">
        <f t="shared" ca="1" si="12"/>
        <v>3.4220531402033593E-3</v>
      </c>
      <c r="BD24" s="203"/>
    </row>
    <row r="25" spans="1:56" ht="33.75">
      <c r="A25" s="347" t="s">
        <v>310</v>
      </c>
      <c r="B25" s="348" t="s">
        <v>309</v>
      </c>
      <c r="C25" s="349">
        <f>Analítico!C181</f>
        <v>0</v>
      </c>
      <c r="D25" s="349">
        <f>Analítico!D181</f>
        <v>12000</v>
      </c>
      <c r="E25" s="349">
        <f>Analítico!E181</f>
        <v>12000</v>
      </c>
      <c r="F25" s="349">
        <f>Analítico!F181</f>
        <v>12000</v>
      </c>
      <c r="G25" s="349">
        <f>Analítico!G181</f>
        <v>12000</v>
      </c>
      <c r="H25" s="349">
        <f>Analítico!H181</f>
        <v>12000</v>
      </c>
      <c r="I25" s="349">
        <f>Analítico!I181</f>
        <v>12000</v>
      </c>
      <c r="J25" s="349">
        <f>Analítico!J181</f>
        <v>12000</v>
      </c>
      <c r="K25" s="349">
        <f>Analítico!K181</f>
        <v>12000</v>
      </c>
      <c r="L25" s="349">
        <f>Analítico!L181</f>
        <v>12000</v>
      </c>
      <c r="M25" s="349">
        <f>Analítico!M181</f>
        <v>12000</v>
      </c>
      <c r="N25" s="349">
        <f>Analítico!N181</f>
        <v>12000</v>
      </c>
      <c r="O25" s="349">
        <f>Analítico!O181</f>
        <v>12000</v>
      </c>
      <c r="P25" s="349">
        <f>Analítico!P181</f>
        <v>12000</v>
      </c>
      <c r="Q25" s="349">
        <f>Analítico!Q181</f>
        <v>12000</v>
      </c>
      <c r="R25" s="349">
        <f>Analítico!R181</f>
        <v>12000</v>
      </c>
      <c r="S25" s="349">
        <f>Analítico!S181</f>
        <v>12000</v>
      </c>
      <c r="T25" s="349">
        <f>Analítico!T181</f>
        <v>12000</v>
      </c>
      <c r="U25" s="349">
        <f>Analítico!U181</f>
        <v>12000</v>
      </c>
      <c r="V25" s="349">
        <f>Analítico!V181</f>
        <v>12000</v>
      </c>
      <c r="W25" s="349">
        <f>Analítico!W181</f>
        <v>12000</v>
      </c>
      <c r="X25" s="349">
        <f>Analítico!X181</f>
        <v>12000</v>
      </c>
      <c r="Y25" s="349">
        <f>Analítico!Y181</f>
        <v>12000</v>
      </c>
      <c r="Z25" s="349">
        <f>Analítico!Z181</f>
        <v>12000</v>
      </c>
      <c r="AA25" s="349">
        <f>Analítico!AA181</f>
        <v>12000</v>
      </c>
      <c r="AB25" s="349">
        <f>Analítico!AB181</f>
        <v>12000</v>
      </c>
      <c r="AC25" s="349">
        <f>Analítico!AC181</f>
        <v>12000</v>
      </c>
      <c r="AD25" s="349">
        <f>Analítico!AD181</f>
        <v>12000</v>
      </c>
      <c r="AE25" s="349">
        <f>Analítico!AE181</f>
        <v>12000</v>
      </c>
      <c r="AF25" s="349">
        <f>Analítico!AF181</f>
        <v>12000</v>
      </c>
      <c r="AG25" s="349">
        <f>Analítico!AG181</f>
        <v>12000</v>
      </c>
      <c r="AH25" s="349">
        <f>Analítico!AH181</f>
        <v>12000</v>
      </c>
      <c r="AI25" s="349">
        <f>Analítico!AI181</f>
        <v>12000</v>
      </c>
      <c r="AJ25" s="349">
        <f>Analítico!AJ181</f>
        <v>12000</v>
      </c>
      <c r="AK25" s="349">
        <f>Analítico!AK181</f>
        <v>12000</v>
      </c>
      <c r="AL25" s="349">
        <f>Analítico!AL181</f>
        <v>12000</v>
      </c>
      <c r="AM25" s="349">
        <f>Analítico!AM181</f>
        <v>12000</v>
      </c>
      <c r="AN25" s="349">
        <f>Analítico!AN181</f>
        <v>12000</v>
      </c>
      <c r="AO25" s="349">
        <f>Analítico!AO181</f>
        <v>12000</v>
      </c>
      <c r="AP25" s="349">
        <f>Analítico!AP181</f>
        <v>12000</v>
      </c>
      <c r="AQ25" s="349">
        <f>Analítico!AQ181</f>
        <v>12000</v>
      </c>
      <c r="AR25" s="349">
        <f>Analítico!AR181</f>
        <v>12000</v>
      </c>
      <c r="AS25" s="349">
        <f>Analítico!AS181</f>
        <v>0</v>
      </c>
      <c r="AT25" s="349">
        <f>Analítico!AT181</f>
        <v>0</v>
      </c>
      <c r="AU25" s="349">
        <f>Analítico!AU181</f>
        <v>0</v>
      </c>
      <c r="AV25" s="349">
        <f>Analítico!AV181</f>
        <v>0</v>
      </c>
      <c r="AW25" s="349">
        <f>Analítico!AW181</f>
        <v>0</v>
      </c>
      <c r="AX25" s="349">
        <f>Analítico!AX181</f>
        <v>0</v>
      </c>
      <c r="AY25" s="350">
        <f t="shared" ref="AY25" si="17">SUM(C25:AX25)</f>
        <v>492000</v>
      </c>
      <c r="AZ25" s="351">
        <f t="shared" ref="AZ25" ca="1" si="18">IF($AY$27=0,0,AY25/$AY$27)</f>
        <v>4.1064637682440312E-3</v>
      </c>
      <c r="BD25" s="203"/>
    </row>
    <row r="26" spans="1:56" ht="23.25" thickBot="1">
      <c r="A26" s="212" t="s">
        <v>391</v>
      </c>
      <c r="B26" s="213" t="s">
        <v>392</v>
      </c>
      <c r="C26" s="214"/>
      <c r="D26" s="214"/>
      <c r="E26" s="214"/>
      <c r="F26" s="214"/>
      <c r="G26" s="214"/>
      <c r="H26" s="214"/>
      <c r="I26" s="214"/>
      <c r="J26" s="214"/>
      <c r="K26" s="214"/>
      <c r="L26" s="214"/>
      <c r="M26" s="214"/>
      <c r="N26" s="214"/>
      <c r="O26" s="214"/>
      <c r="P26" s="214"/>
      <c r="Q26" s="214"/>
      <c r="R26" s="214"/>
      <c r="S26" s="214"/>
      <c r="T26" s="214"/>
      <c r="U26" s="214"/>
      <c r="V26" s="214"/>
      <c r="W26" s="214"/>
      <c r="X26" s="214"/>
      <c r="Y26" s="214"/>
      <c r="Z26" s="214"/>
      <c r="AA26" s="214"/>
      <c r="AB26" s="214"/>
      <c r="AC26" s="214"/>
      <c r="AD26" s="214"/>
      <c r="AE26" s="214"/>
      <c r="AF26" s="214"/>
      <c r="AG26" s="214"/>
      <c r="AH26" s="214"/>
      <c r="AI26" s="214"/>
      <c r="AJ26" s="214"/>
      <c r="AK26" s="214"/>
      <c r="AL26" s="214"/>
      <c r="AM26" s="214"/>
      <c r="AN26" s="214"/>
      <c r="AO26" s="214"/>
      <c r="AP26" s="214"/>
      <c r="AQ26" s="214"/>
      <c r="AR26" s="214"/>
      <c r="AS26" s="214"/>
      <c r="AT26" s="214"/>
      <c r="AU26" s="214"/>
      <c r="AV26" s="214"/>
      <c r="AW26" s="214"/>
      <c r="AX26" s="214"/>
      <c r="AY26" s="131">
        <f>Desmobilização!H204</f>
        <v>171720.64027791668</v>
      </c>
      <c r="AZ26" s="215">
        <f t="shared" ref="AZ26" ca="1" si="19">IF($AY$27=0,0,AY26/$AY$27)</f>
        <v>1.4332613568311615E-3</v>
      </c>
      <c r="BD26" s="203"/>
    </row>
    <row r="27" spans="1:56" ht="12" thickBot="1">
      <c r="A27" s="12" t="s">
        <v>260</v>
      </c>
      <c r="B27" s="13"/>
      <c r="C27" s="21">
        <f ca="1">SUBTOTAL(109,C18:C26)</f>
        <v>0</v>
      </c>
      <c r="D27" s="21">
        <f t="shared" ref="D27:L27" ca="1" si="20">SUBTOTAL(109,D18:D26)</f>
        <v>2627294.1110328455</v>
      </c>
      <c r="E27" s="21">
        <f t="shared" ca="1" si="20"/>
        <v>2617294.1110328455</v>
      </c>
      <c r="F27" s="21">
        <f t="shared" ca="1" si="20"/>
        <v>2763917.1110328455</v>
      </c>
      <c r="G27" s="21">
        <f t="shared" ca="1" si="20"/>
        <v>2783917.1110328455</v>
      </c>
      <c r="H27" s="21">
        <f t="shared" ca="1" si="20"/>
        <v>2783917.1110328455</v>
      </c>
      <c r="I27" s="21">
        <f t="shared" ca="1" si="20"/>
        <v>2149142.6541187828</v>
      </c>
      <c r="J27" s="21">
        <f t="shared" ca="1" si="20"/>
        <v>2971163.1110328455</v>
      </c>
      <c r="K27" s="21">
        <f t="shared" ca="1" si="20"/>
        <v>2971163.1110328455</v>
      </c>
      <c r="L27" s="21">
        <f t="shared" ca="1" si="20"/>
        <v>2971163.1110328455</v>
      </c>
      <c r="M27" s="21">
        <f t="shared" ref="M27:Y27" ca="1" si="21">SUBTOTAL(109,M18:M26)</f>
        <v>2971163.1110328455</v>
      </c>
      <c r="N27" s="21">
        <f t="shared" ca="1" si="21"/>
        <v>2996163.1110328455</v>
      </c>
      <c r="O27" s="21">
        <f t="shared" ca="1" si="21"/>
        <v>3254149.41864808</v>
      </c>
      <c r="P27" s="21">
        <f t="shared" ca="1" si="21"/>
        <v>3116993.7272652676</v>
      </c>
      <c r="Q27" s="21">
        <f t="shared" ca="1" si="21"/>
        <v>2868353.7272652676</v>
      </c>
      <c r="R27" s="21">
        <f t="shared" ca="1" si="21"/>
        <v>2868353.7272652676</v>
      </c>
      <c r="S27" s="21">
        <f t="shared" ca="1" si="21"/>
        <v>2868353.7272652676</v>
      </c>
      <c r="T27" s="21">
        <f t="shared" ca="1" si="21"/>
        <v>2876545.3772652675</v>
      </c>
      <c r="U27" s="21">
        <f t="shared" ca="1" si="21"/>
        <v>2331375.270351205</v>
      </c>
      <c r="V27" s="21">
        <f t="shared" ca="1" si="21"/>
        <v>2892153.7272652676</v>
      </c>
      <c r="W27" s="21">
        <f t="shared" ca="1" si="21"/>
        <v>2892153.7272652676</v>
      </c>
      <c r="X27" s="21">
        <f t="shared" ca="1" si="21"/>
        <v>2892153.7272652676</v>
      </c>
      <c r="Y27" s="21">
        <f t="shared" ca="1" si="21"/>
        <v>2927392.4224105724</v>
      </c>
      <c r="Z27" s="21">
        <f t="shared" ref="Z27:AX27" ca="1" si="22">SUBTOTAL(109,Z18:Z26)</f>
        <v>2927392.4224105724</v>
      </c>
      <c r="AA27" s="21">
        <f t="shared" ca="1" si="22"/>
        <v>3285431.2276210412</v>
      </c>
      <c r="AB27" s="21">
        <f t="shared" ca="1" si="22"/>
        <v>3171032.4224105724</v>
      </c>
      <c r="AC27" s="21">
        <f t="shared" ca="1" si="22"/>
        <v>2927392.4224105724</v>
      </c>
      <c r="AD27" s="21">
        <f t="shared" ca="1" si="22"/>
        <v>2927392.4224105724</v>
      </c>
      <c r="AE27" s="21">
        <f t="shared" ca="1" si="22"/>
        <v>2927392.4224105724</v>
      </c>
      <c r="AF27" s="21">
        <f t="shared" ca="1" si="22"/>
        <v>2928220.2624105727</v>
      </c>
      <c r="AG27" s="21">
        <f t="shared" ca="1" si="22"/>
        <v>2415598.3963582283</v>
      </c>
      <c r="AH27" s="21">
        <f t="shared" ca="1" si="22"/>
        <v>2987592.4224105724</v>
      </c>
      <c r="AI27" s="21">
        <f t="shared" ca="1" si="22"/>
        <v>2987592.4224105724</v>
      </c>
      <c r="AJ27" s="21">
        <f t="shared" ca="1" si="22"/>
        <v>2987592.4224105724</v>
      </c>
      <c r="AK27" s="21">
        <f t="shared" ca="1" si="22"/>
        <v>3023535.8914587838</v>
      </c>
      <c r="AL27" s="21">
        <f t="shared" ca="1" si="22"/>
        <v>3023535.8914587838</v>
      </c>
      <c r="AM27" s="21">
        <f t="shared" ca="1" si="22"/>
        <v>3373862.6727734618</v>
      </c>
      <c r="AN27" s="21">
        <f t="shared" ca="1" si="22"/>
        <v>3257175.8914587838</v>
      </c>
      <c r="AO27" s="21">
        <f t="shared" ca="1" si="22"/>
        <v>3023535.8914587838</v>
      </c>
      <c r="AP27" s="21">
        <f t="shared" ca="1" si="22"/>
        <v>3023535.8914587838</v>
      </c>
      <c r="AQ27" s="21">
        <f t="shared" ca="1" si="22"/>
        <v>3023535.8914587838</v>
      </c>
      <c r="AR27" s="21">
        <f t="shared" ca="1" si="22"/>
        <v>3023770.0514587834</v>
      </c>
      <c r="AS27" s="21">
        <f t="shared" ca="1" si="22"/>
        <v>0</v>
      </c>
      <c r="AT27" s="21">
        <f t="shared" ca="1" si="22"/>
        <v>0</v>
      </c>
      <c r="AU27" s="21">
        <f t="shared" ca="1" si="22"/>
        <v>0</v>
      </c>
      <c r="AV27" s="21">
        <f t="shared" ca="1" si="22"/>
        <v>0</v>
      </c>
      <c r="AW27" s="21">
        <f t="shared" ca="1" si="22"/>
        <v>0</v>
      </c>
      <c r="AX27" s="21">
        <f t="shared" ca="1" si="22"/>
        <v>0</v>
      </c>
      <c r="AY27" s="21">
        <f ca="1">SUBTOTAL(109,AY22:AY26)</f>
        <v>119811114.32291648</v>
      </c>
      <c r="AZ27" s="135">
        <f ca="1">IF($AY$27=0,0,AY27/$AY$27)</f>
        <v>1</v>
      </c>
      <c r="BB27" s="365"/>
      <c r="BC27" s="365"/>
      <c r="BD27" s="203"/>
    </row>
    <row r="28" spans="1:56" ht="12" thickBot="1">
      <c r="A28" s="357"/>
      <c r="B28" s="13"/>
      <c r="C28" s="21"/>
      <c r="D28" s="21"/>
      <c r="E28" s="21"/>
      <c r="F28" s="21"/>
      <c r="G28" s="21"/>
      <c r="H28" s="21"/>
      <c r="I28" s="21"/>
      <c r="J28" s="21"/>
      <c r="K28" s="21"/>
      <c r="L28" s="21"/>
      <c r="M28" s="21"/>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135"/>
      <c r="BD28" s="203"/>
    </row>
    <row r="29" spans="1:56" ht="16.5" customHeight="1" thickBot="1">
      <c r="A29" s="356" t="s">
        <v>621</v>
      </c>
      <c r="B29" s="359"/>
      <c r="C29" s="359"/>
      <c r="D29" s="359"/>
      <c r="E29" s="359"/>
      <c r="F29" s="359"/>
      <c r="G29" s="359"/>
      <c r="H29" s="359"/>
      <c r="I29" s="359"/>
      <c r="J29" s="359"/>
      <c r="K29" s="359"/>
      <c r="L29" s="359"/>
      <c r="M29" s="359"/>
      <c r="N29" s="359"/>
      <c r="O29" s="359"/>
      <c r="P29" s="359"/>
      <c r="Q29" s="359"/>
      <c r="R29" s="359"/>
      <c r="S29" s="359"/>
      <c r="T29" s="359"/>
      <c r="U29" s="359"/>
      <c r="V29" s="359"/>
      <c r="W29" s="359"/>
      <c r="X29" s="359"/>
      <c r="Y29" s="359"/>
      <c r="Z29" s="359"/>
      <c r="AA29" s="359"/>
      <c r="AB29" s="359"/>
      <c r="AC29" s="359"/>
      <c r="AD29" s="359"/>
      <c r="AE29" s="359"/>
      <c r="AF29" s="359"/>
      <c r="AG29" s="359"/>
      <c r="AH29" s="359"/>
      <c r="AI29" s="359"/>
      <c r="AJ29" s="359"/>
      <c r="AK29" s="359"/>
      <c r="AL29" s="359"/>
      <c r="AM29" s="359"/>
      <c r="AN29" s="359"/>
      <c r="AO29" s="359"/>
      <c r="AP29" s="359"/>
      <c r="AQ29" s="359"/>
      <c r="AR29" s="359"/>
      <c r="AS29" s="359"/>
      <c r="AT29" s="359"/>
      <c r="AU29" s="359"/>
      <c r="AV29" s="359"/>
      <c r="AW29" s="359"/>
      <c r="AX29" s="359"/>
      <c r="AY29" s="21">
        <f ca="1">AY14-AY27</f>
        <v>0</v>
      </c>
      <c r="AZ29" s="360"/>
      <c r="BD29" s="203"/>
    </row>
    <row r="30" spans="1:56" ht="9" customHeight="1">
      <c r="A30" s="205"/>
      <c r="B30" s="205"/>
      <c r="C30" s="205"/>
      <c r="D30" s="205"/>
      <c r="E30" s="205"/>
      <c r="F30" s="205"/>
      <c r="G30" s="205"/>
      <c r="H30" s="205"/>
      <c r="I30" s="205"/>
      <c r="J30" s="205"/>
      <c r="K30" s="205"/>
      <c r="L30" s="205"/>
      <c r="M30" s="205"/>
      <c r="N30" s="205"/>
      <c r="O30" s="205"/>
      <c r="P30" s="205"/>
      <c r="Q30" s="205"/>
      <c r="R30" s="205"/>
      <c r="S30" s="205"/>
      <c r="T30" s="205"/>
      <c r="U30" s="205"/>
      <c r="V30" s="205"/>
      <c r="W30" s="205"/>
      <c r="X30" s="205"/>
      <c r="Y30" s="205"/>
      <c r="Z30" s="205"/>
      <c r="AA30" s="205"/>
      <c r="AB30" s="205"/>
      <c r="AC30" s="205"/>
      <c r="AD30" s="205"/>
      <c r="AE30" s="205"/>
      <c r="AF30" s="205"/>
      <c r="AG30" s="205"/>
      <c r="AH30" s="205"/>
      <c r="AI30" s="205"/>
      <c r="AJ30" s="205"/>
      <c r="AK30" s="205"/>
      <c r="AL30" s="205"/>
      <c r="AM30" s="205"/>
      <c r="AN30" s="205"/>
      <c r="AO30" s="205"/>
      <c r="AP30" s="205"/>
      <c r="AQ30" s="205"/>
      <c r="AR30" s="205"/>
      <c r="AS30" s="205"/>
      <c r="AT30" s="205"/>
      <c r="AU30" s="205"/>
      <c r="AV30" s="205"/>
      <c r="AW30" s="205"/>
      <c r="AX30" s="205"/>
      <c r="AY30" s="325"/>
      <c r="BD30" s="203"/>
    </row>
    <row r="31" spans="1:56" ht="46.5" customHeight="1">
      <c r="A31" s="205"/>
      <c r="B31" s="205"/>
      <c r="C31" s="205"/>
      <c r="D31" s="373"/>
      <c r="E31" s="373"/>
      <c r="F31" s="373"/>
      <c r="G31" s="373"/>
      <c r="H31" s="373"/>
      <c r="I31" s="373"/>
      <c r="J31" s="373"/>
      <c r="L31" s="373"/>
      <c r="M31" s="373"/>
      <c r="N31" s="205"/>
      <c r="O31" s="205"/>
      <c r="P31" s="205"/>
      <c r="Q31" s="205"/>
      <c r="R31" s="205"/>
      <c r="S31" s="205"/>
      <c r="T31" s="205"/>
      <c r="U31" s="205"/>
      <c r="V31" s="205"/>
      <c r="W31" s="205"/>
      <c r="X31" s="205"/>
      <c r="Y31" s="205"/>
      <c r="Z31" s="205"/>
      <c r="AA31" s="205"/>
      <c r="AB31" s="205"/>
      <c r="AC31" s="205"/>
      <c r="AD31" s="205"/>
      <c r="AE31" s="205"/>
      <c r="AF31" s="205"/>
      <c r="AG31" s="205"/>
      <c r="AH31" s="205"/>
      <c r="AI31" s="205"/>
      <c r="AJ31" s="205"/>
      <c r="AK31" s="205"/>
      <c r="AL31" s="205"/>
      <c r="AM31" s="205"/>
      <c r="AN31" s="205"/>
      <c r="AO31" s="205"/>
      <c r="AP31" s="205"/>
      <c r="AQ31" s="205"/>
      <c r="AR31" s="205"/>
      <c r="AS31" s="205"/>
      <c r="AT31" s="205"/>
      <c r="AU31" s="205"/>
      <c r="AV31" s="205"/>
      <c r="AW31" s="205"/>
      <c r="AX31" s="205"/>
      <c r="AY31" s="205"/>
      <c r="BD31" s="203"/>
    </row>
    <row r="32" spans="1:56" ht="30" customHeight="1">
      <c r="A32" s="205"/>
      <c r="B32" s="205"/>
      <c r="C32" s="205"/>
      <c r="D32" s="50"/>
      <c r="E32" s="373"/>
      <c r="F32" s="373"/>
      <c r="G32" s="373"/>
      <c r="H32" s="373"/>
      <c r="I32" s="365"/>
      <c r="J32" s="373"/>
      <c r="L32" s="50"/>
      <c r="M32" s="373"/>
      <c r="N32" s="205"/>
      <c r="O32" s="374"/>
      <c r="P32" s="374"/>
      <c r="Q32" s="373"/>
      <c r="R32" s="205"/>
      <c r="S32" s="205"/>
      <c r="T32" s="205"/>
      <c r="U32" s="205"/>
      <c r="V32" s="205"/>
      <c r="W32" s="205"/>
      <c r="X32" s="205"/>
      <c r="Y32" s="205"/>
      <c r="Z32" s="205"/>
      <c r="AA32" s="205"/>
      <c r="AB32" s="205"/>
      <c r="AC32" s="205"/>
      <c r="AD32" s="205"/>
      <c r="AE32" s="205"/>
      <c r="AF32" s="205"/>
      <c r="AG32" s="205"/>
      <c r="AH32" s="205"/>
      <c r="AI32" s="205"/>
      <c r="AJ32" s="205"/>
      <c r="AK32" s="205"/>
      <c r="AL32" s="205"/>
      <c r="AM32" s="205"/>
      <c r="AN32" s="205"/>
      <c r="AO32" s="205"/>
      <c r="AP32" s="205"/>
      <c r="AQ32" s="205"/>
      <c r="AR32" s="205"/>
      <c r="AS32" s="205"/>
      <c r="AT32" s="205"/>
      <c r="AU32" s="205"/>
      <c r="AV32" s="205"/>
      <c r="AW32" s="205"/>
      <c r="AX32" s="205"/>
      <c r="AY32" s="325"/>
      <c r="BD32" s="203"/>
    </row>
    <row r="33" spans="1:56" ht="30" customHeight="1">
      <c r="A33" s="205"/>
      <c r="B33" s="205"/>
      <c r="C33" s="205"/>
      <c r="D33" s="50"/>
      <c r="E33" s="373"/>
      <c r="F33" s="373"/>
      <c r="G33" s="373"/>
      <c r="H33" s="373"/>
      <c r="I33" s="365"/>
      <c r="J33" s="373"/>
      <c r="L33" s="50"/>
      <c r="M33" s="373"/>
      <c r="N33" s="205"/>
      <c r="O33" s="374"/>
      <c r="P33" s="205"/>
      <c r="Q33" s="205"/>
      <c r="R33" s="205"/>
      <c r="S33" s="205"/>
      <c r="T33" s="205"/>
      <c r="U33" s="205"/>
      <c r="V33" s="205"/>
      <c r="W33" s="205"/>
      <c r="X33" s="205"/>
      <c r="Y33" s="205"/>
      <c r="Z33" s="205"/>
      <c r="AA33" s="205"/>
      <c r="AB33" s="205"/>
      <c r="AC33" s="205"/>
      <c r="AD33" s="205"/>
      <c r="AE33" s="205"/>
      <c r="AF33" s="205"/>
      <c r="AG33" s="205"/>
      <c r="AH33" s="205"/>
      <c r="AI33" s="205"/>
      <c r="AJ33" s="205"/>
      <c r="AK33" s="205"/>
      <c r="AL33" s="205"/>
      <c r="AM33" s="205"/>
      <c r="AN33" s="205"/>
      <c r="AO33" s="205"/>
      <c r="AP33" s="205"/>
      <c r="AQ33" s="205"/>
      <c r="AR33" s="205"/>
      <c r="AS33" s="205"/>
      <c r="AT33" s="205"/>
      <c r="AU33" s="205"/>
      <c r="AV33" s="205"/>
      <c r="AW33" s="205"/>
      <c r="AX33" s="205"/>
      <c r="AY33" s="205"/>
      <c r="BD33" s="203"/>
    </row>
    <row r="34" spans="1:56" ht="30" customHeight="1">
      <c r="D34" s="50"/>
      <c r="E34" s="373"/>
      <c r="F34" s="373"/>
      <c r="G34" s="373"/>
      <c r="H34" s="373"/>
      <c r="I34" s="365"/>
      <c r="J34" s="373"/>
      <c r="K34" s="367"/>
      <c r="L34" s="50"/>
      <c r="M34" s="373"/>
      <c r="O34" s="374"/>
      <c r="AY34" s="205"/>
      <c r="BD34" s="203"/>
    </row>
    <row r="35" spans="1:56" ht="30" customHeight="1">
      <c r="D35" s="50"/>
      <c r="E35" s="373"/>
      <c r="F35" s="373"/>
      <c r="G35" s="373"/>
      <c r="H35" s="373"/>
      <c r="I35" s="365"/>
      <c r="J35" s="373"/>
      <c r="L35" s="50"/>
      <c r="M35" s="373"/>
      <c r="O35" s="374"/>
    </row>
    <row r="36" spans="1:56" ht="30" customHeight="1">
      <c r="E36" s="373"/>
      <c r="F36" s="373"/>
      <c r="G36" s="373"/>
      <c r="H36" s="373"/>
      <c r="I36" s="373"/>
      <c r="J36" s="373"/>
      <c r="M36" s="373"/>
      <c r="O36" s="374"/>
    </row>
    <row r="37" spans="1:56" ht="30" customHeight="1">
      <c r="J37" s="365"/>
      <c r="O37" s="367"/>
    </row>
  </sheetData>
  <sheetProtection algorithmName="SHA-512" hashValue="mrJcONaGiaKuuYCE1p7m49J7vdHPfIv6xRi5OOPEuLIKFDw6JCKwoM5I+686LJDK7r8h7TcD42OQtntWc5wQGQ==" saltValue="gGba6JYgOD1aa5OXIrsCeQ==" spinCount="100000" sheet="1" objects="1" scenarios="1" formatColumns="0"/>
  <mergeCells count="8">
    <mergeCell ref="A22:B22"/>
    <mergeCell ref="A14:B14"/>
    <mergeCell ref="A13:B13"/>
    <mergeCell ref="C1:N1"/>
    <mergeCell ref="A2:N2"/>
    <mergeCell ref="O2:Z2"/>
    <mergeCell ref="A5:B5"/>
    <mergeCell ref="AA2:AZ2"/>
  </mergeCells>
  <phoneticPr fontId="4" type="noConversion"/>
  <pageMargins left="0.19685039370078741" right="0.19685039370078741" top="0.59055118110236227" bottom="0.59055118110236227" header="0" footer="0"/>
  <pageSetup paperSize="9" fitToWidth="0" orientation="landscape" r:id="rId1"/>
  <headerFooter>
    <oddFooter>Página &amp;P de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Planilha1">
    <tabColor theme="2" tint="-0.249977111117893"/>
    <pageSetUpPr fitToPage="1"/>
  </sheetPr>
  <dimension ref="A1:BI36"/>
  <sheetViews>
    <sheetView tabSelected="1" zoomScaleSheetLayoutView="100" workbookViewId="0">
      <pane xSplit="1" ySplit="4" topLeftCell="B5" activePane="bottomRight" state="frozen"/>
      <selection activeCell="A4" sqref="A4"/>
      <selection pane="topRight" activeCell="A4" sqref="A4"/>
      <selection pane="bottomLeft" activeCell="A4" sqref="A4"/>
      <selection pane="bottomRight" activeCell="B6" sqref="B6"/>
    </sheetView>
  </sheetViews>
  <sheetFormatPr defaultColWidth="9.140625" defaultRowHeight="12.75"/>
  <cols>
    <col min="1" max="1" width="5.5703125" style="180" customWidth="1"/>
    <col min="2" max="2" width="71.85546875" style="179" customWidth="1"/>
    <col min="3" max="3" width="11.5703125" style="179" hidden="1" customWidth="1"/>
    <col min="4" max="4" width="14.42578125" style="179" hidden="1" customWidth="1"/>
    <col min="5" max="5" width="12.5703125" style="179" hidden="1" customWidth="1"/>
    <col min="6" max="50" width="13.85546875" style="179" hidden="1" customWidth="1"/>
    <col min="51" max="54" width="14" style="179" customWidth="1"/>
    <col min="55" max="55" width="14.140625" style="179" customWidth="1"/>
    <col min="56" max="59" width="15.5703125" style="179" customWidth="1"/>
    <col min="60" max="60" width="10.42578125" style="179" customWidth="1"/>
    <col min="61" max="16384" width="9.140625" style="179"/>
  </cols>
  <sheetData>
    <row r="1" spans="1:61" hidden="1">
      <c r="A1" s="308"/>
      <c r="B1" s="309"/>
      <c r="C1" s="310">
        <v>1</v>
      </c>
      <c r="D1" s="310">
        <v>2</v>
      </c>
      <c r="E1" s="310">
        <v>3</v>
      </c>
      <c r="F1" s="310">
        <v>4</v>
      </c>
      <c r="G1" s="310">
        <v>5</v>
      </c>
      <c r="H1" s="310">
        <v>6</v>
      </c>
      <c r="I1" s="310">
        <v>7</v>
      </c>
      <c r="J1" s="310">
        <v>8</v>
      </c>
      <c r="K1" s="310">
        <v>9</v>
      </c>
      <c r="L1" s="310">
        <v>10</v>
      </c>
      <c r="M1" s="310">
        <v>11</v>
      </c>
      <c r="N1" s="310">
        <v>12</v>
      </c>
      <c r="O1" s="310">
        <v>13</v>
      </c>
      <c r="P1" s="310">
        <v>14</v>
      </c>
      <c r="Q1" s="310">
        <v>15</v>
      </c>
      <c r="R1" s="310">
        <v>16</v>
      </c>
      <c r="S1" s="310">
        <v>17</v>
      </c>
      <c r="T1" s="310">
        <v>18</v>
      </c>
      <c r="U1" s="310">
        <v>19</v>
      </c>
      <c r="V1" s="310">
        <v>20</v>
      </c>
      <c r="W1" s="310">
        <v>21</v>
      </c>
      <c r="X1" s="310">
        <v>22</v>
      </c>
      <c r="Y1" s="310">
        <v>23</v>
      </c>
      <c r="Z1" s="310">
        <v>24</v>
      </c>
      <c r="AA1" s="310">
        <v>25</v>
      </c>
      <c r="AB1" s="310">
        <v>26</v>
      </c>
      <c r="AC1" s="310">
        <v>27</v>
      </c>
      <c r="AD1" s="310">
        <v>28</v>
      </c>
      <c r="AE1" s="310">
        <v>29</v>
      </c>
      <c r="AF1" s="310">
        <v>30</v>
      </c>
      <c r="AG1" s="310">
        <v>31</v>
      </c>
      <c r="AH1" s="310">
        <v>32</v>
      </c>
      <c r="AI1" s="310">
        <v>33</v>
      </c>
      <c r="AJ1" s="310">
        <v>34</v>
      </c>
      <c r="AK1" s="310">
        <v>35</v>
      </c>
      <c r="AL1" s="310">
        <v>36</v>
      </c>
      <c r="AM1" s="310">
        <v>37</v>
      </c>
      <c r="AN1" s="310">
        <v>38</v>
      </c>
      <c r="AO1" s="310">
        <v>39</v>
      </c>
      <c r="AP1" s="310">
        <v>40</v>
      </c>
      <c r="AQ1" s="310">
        <v>41</v>
      </c>
      <c r="AR1" s="310">
        <v>42</v>
      </c>
      <c r="AS1" s="310">
        <v>43</v>
      </c>
      <c r="AT1" s="310">
        <v>44</v>
      </c>
      <c r="AU1" s="310">
        <v>45</v>
      </c>
      <c r="AV1" s="310">
        <v>46</v>
      </c>
      <c r="AW1" s="310">
        <v>47</v>
      </c>
      <c r="AX1" s="310">
        <v>48</v>
      </c>
      <c r="AY1" s="309"/>
      <c r="AZ1" s="309"/>
      <c r="BA1" s="309"/>
      <c r="BB1" s="309"/>
      <c r="BC1" s="309"/>
      <c r="BD1" s="309"/>
      <c r="BE1" s="309"/>
      <c r="BF1" s="309"/>
      <c r="BG1" s="309"/>
      <c r="BH1" s="309"/>
    </row>
    <row r="2" spans="1:61" ht="45" customHeight="1">
      <c r="A2" s="311"/>
      <c r="B2" s="377" t="str">
        <f>Capa!A1</f>
        <v>Memória de Cálculo Contrato de Gestão nº 06/2021 celebrado entre Secretaria de Estado de Cultura e Turismo e o Instituto Cultural Filarmônica</v>
      </c>
      <c r="C2" s="377"/>
      <c r="D2" s="377"/>
      <c r="E2" s="377"/>
      <c r="F2" s="377"/>
      <c r="G2" s="377"/>
      <c r="H2" s="377"/>
      <c r="I2" s="377"/>
      <c r="J2" s="377"/>
      <c r="K2" s="377"/>
      <c r="L2" s="377"/>
      <c r="M2" s="377"/>
      <c r="N2" s="377"/>
      <c r="O2" s="377"/>
      <c r="P2" s="377"/>
      <c r="Q2" s="377"/>
      <c r="R2" s="377"/>
      <c r="S2" s="377"/>
      <c r="T2" s="377"/>
      <c r="U2" s="377"/>
      <c r="V2" s="377"/>
      <c r="W2" s="377"/>
      <c r="X2" s="377"/>
      <c r="Y2" s="377"/>
      <c r="Z2" s="377"/>
      <c r="AA2" s="377"/>
      <c r="AB2" s="377"/>
      <c r="AC2" s="377"/>
      <c r="AD2" s="377"/>
      <c r="AE2" s="377"/>
      <c r="AF2" s="377"/>
      <c r="AG2" s="377"/>
      <c r="AH2" s="377"/>
      <c r="AI2" s="377"/>
      <c r="AJ2" s="377"/>
      <c r="AK2" s="377"/>
      <c r="AL2" s="383"/>
      <c r="AM2" s="383"/>
      <c r="AN2" s="383"/>
      <c r="AO2" s="383"/>
      <c r="AP2" s="383"/>
      <c r="AQ2" s="383"/>
      <c r="AR2" s="383"/>
      <c r="AS2" s="383"/>
      <c r="AT2" s="383"/>
      <c r="AU2" s="383"/>
      <c r="AV2" s="383"/>
      <c r="AW2" s="383"/>
      <c r="AX2" s="377"/>
      <c r="AY2" s="377"/>
      <c r="AZ2" s="377"/>
      <c r="BA2" s="383"/>
      <c r="BB2" s="377"/>
      <c r="BC2" s="377"/>
      <c r="BD2" s="377"/>
      <c r="BE2" s="377"/>
      <c r="BF2" s="383"/>
      <c r="BG2" s="377"/>
      <c r="BH2" s="377"/>
      <c r="BI2" s="324"/>
    </row>
    <row r="3" spans="1:61" ht="37.5" customHeight="1" thickBot="1">
      <c r="A3" s="311"/>
      <c r="B3" s="378" t="s">
        <v>703</v>
      </c>
      <c r="C3" s="378"/>
      <c r="D3" s="378"/>
      <c r="E3" s="378"/>
      <c r="F3" s="378"/>
      <c r="G3" s="378"/>
      <c r="H3" s="378"/>
      <c r="I3" s="378"/>
      <c r="J3" s="378"/>
      <c r="K3" s="378"/>
      <c r="L3" s="378"/>
      <c r="M3" s="378"/>
      <c r="N3" s="378"/>
      <c r="O3" s="378"/>
      <c r="P3" s="378"/>
      <c r="Q3" s="378"/>
      <c r="R3" s="378"/>
      <c r="S3" s="378"/>
      <c r="T3" s="378"/>
      <c r="U3" s="378"/>
      <c r="V3" s="378"/>
      <c r="W3" s="378"/>
      <c r="X3" s="378"/>
      <c r="Y3" s="378"/>
      <c r="Z3" s="378"/>
      <c r="AA3" s="378"/>
      <c r="AB3" s="378"/>
      <c r="AC3" s="378"/>
      <c r="AD3" s="378"/>
      <c r="AE3" s="378"/>
      <c r="AF3" s="378"/>
      <c r="AG3" s="378"/>
      <c r="AH3" s="378"/>
      <c r="AI3" s="378"/>
      <c r="AJ3" s="378"/>
      <c r="AK3" s="378"/>
      <c r="AL3" s="384"/>
      <c r="AM3" s="384"/>
      <c r="AN3" s="384"/>
      <c r="AO3" s="384"/>
      <c r="AP3" s="384"/>
      <c r="AQ3" s="384"/>
      <c r="AR3" s="384"/>
      <c r="AS3" s="384"/>
      <c r="AT3" s="384"/>
      <c r="AU3" s="384"/>
      <c r="AV3" s="384"/>
      <c r="AW3" s="384"/>
      <c r="AX3" s="378"/>
      <c r="AY3" s="378"/>
      <c r="AZ3" s="378"/>
      <c r="BA3" s="384"/>
      <c r="BB3" s="378"/>
      <c r="BC3" s="378"/>
      <c r="BD3" s="378"/>
      <c r="BE3" s="378"/>
      <c r="BF3" s="384"/>
      <c r="BG3" s="378"/>
      <c r="BH3" s="378"/>
      <c r="BI3" s="265"/>
    </row>
    <row r="4" spans="1:61" ht="26.25" thickBot="1">
      <c r="A4" s="256" t="s">
        <v>148</v>
      </c>
      <c r="B4" s="316" t="s">
        <v>704</v>
      </c>
      <c r="C4" s="303" t="s">
        <v>42</v>
      </c>
      <c r="D4" s="303" t="s">
        <v>43</v>
      </c>
      <c r="E4" s="303" t="s">
        <v>44</v>
      </c>
      <c r="F4" s="303" t="s">
        <v>45</v>
      </c>
      <c r="G4" s="303" t="s">
        <v>46</v>
      </c>
      <c r="H4" s="303" t="s">
        <v>47</v>
      </c>
      <c r="I4" s="303" t="s">
        <v>48</v>
      </c>
      <c r="J4" s="303" t="s">
        <v>49</v>
      </c>
      <c r="K4" s="303" t="s">
        <v>50</v>
      </c>
      <c r="L4" s="303" t="s">
        <v>51</v>
      </c>
      <c r="M4" s="303" t="s">
        <v>52</v>
      </c>
      <c r="N4" s="303" t="s">
        <v>53</v>
      </c>
      <c r="O4" s="303" t="s">
        <v>153</v>
      </c>
      <c r="P4" s="303" t="s">
        <v>154</v>
      </c>
      <c r="Q4" s="303" t="s">
        <v>155</v>
      </c>
      <c r="R4" s="303" t="s">
        <v>156</v>
      </c>
      <c r="S4" s="303" t="s">
        <v>157</v>
      </c>
      <c r="T4" s="303" t="s">
        <v>158</v>
      </c>
      <c r="U4" s="303" t="s">
        <v>159</v>
      </c>
      <c r="V4" s="303" t="s">
        <v>160</v>
      </c>
      <c r="W4" s="303" t="s">
        <v>161</v>
      </c>
      <c r="X4" s="303" t="s">
        <v>162</v>
      </c>
      <c r="Y4" s="303" t="s">
        <v>163</v>
      </c>
      <c r="Z4" s="303" t="s">
        <v>164</v>
      </c>
      <c r="AA4" s="303" t="s">
        <v>356</v>
      </c>
      <c r="AB4" s="303" t="s">
        <v>357</v>
      </c>
      <c r="AC4" s="303" t="s">
        <v>358</v>
      </c>
      <c r="AD4" s="303" t="s">
        <v>359</v>
      </c>
      <c r="AE4" s="303" t="s">
        <v>360</v>
      </c>
      <c r="AF4" s="303" t="s">
        <v>361</v>
      </c>
      <c r="AG4" s="303" t="s">
        <v>362</v>
      </c>
      <c r="AH4" s="303" t="s">
        <v>363</v>
      </c>
      <c r="AI4" s="303" t="s">
        <v>364</v>
      </c>
      <c r="AJ4" s="303" t="s">
        <v>365</v>
      </c>
      <c r="AK4" s="303" t="s">
        <v>366</v>
      </c>
      <c r="AL4" s="303" t="s">
        <v>367</v>
      </c>
      <c r="AM4" s="303" t="s">
        <v>723</v>
      </c>
      <c r="AN4" s="303" t="s">
        <v>724</v>
      </c>
      <c r="AO4" s="303" t="s">
        <v>725</v>
      </c>
      <c r="AP4" s="303" t="s">
        <v>726</v>
      </c>
      <c r="AQ4" s="303" t="s">
        <v>727</v>
      </c>
      <c r="AR4" s="303" t="s">
        <v>728</v>
      </c>
      <c r="AS4" s="303" t="s">
        <v>729</v>
      </c>
      <c r="AT4" s="303" t="s">
        <v>730</v>
      </c>
      <c r="AU4" s="303" t="s">
        <v>731</v>
      </c>
      <c r="AV4" s="303" t="s">
        <v>732</v>
      </c>
      <c r="AW4" s="303" t="s">
        <v>733</v>
      </c>
      <c r="AX4" s="303" t="s">
        <v>734</v>
      </c>
      <c r="AY4" s="304" t="s">
        <v>382</v>
      </c>
      <c r="AZ4" s="305" t="s">
        <v>383</v>
      </c>
      <c r="BA4" s="305" t="s">
        <v>384</v>
      </c>
      <c r="BB4" s="305" t="s">
        <v>735</v>
      </c>
      <c r="BC4" s="306" t="s">
        <v>2</v>
      </c>
      <c r="BD4" s="302" t="s">
        <v>385</v>
      </c>
      <c r="BE4" s="302" t="s">
        <v>386</v>
      </c>
      <c r="BF4" s="302" t="s">
        <v>387</v>
      </c>
      <c r="BG4" s="302" t="s">
        <v>736</v>
      </c>
      <c r="BH4" s="307" t="s">
        <v>219</v>
      </c>
      <c r="BI4" s="323"/>
    </row>
    <row r="5" spans="1:61" ht="13.5" hidden="1" thickBot="1">
      <c r="A5" s="317">
        <v>1</v>
      </c>
      <c r="B5" s="326" t="s">
        <v>353</v>
      </c>
      <c r="C5" s="149">
        <f>SUMPRODUCT(-('Gastos Gerais'!$F$4:$F$999='Gastos das Atividades'!$B5),-('Gastos das Atividades'!C$1&gt;='Gastos Gerais'!$D$4:$D$999),-('Gastos das Atividades'!C$1&lt;='Gastos Gerais'!$E$4:$E$999),-('Gastos Gerais'!$C$4:$C$999))</f>
        <v>0</v>
      </c>
      <c r="D5" s="149">
        <f>SUMPRODUCT(-('Gastos Gerais'!$F$4:$F$999='Gastos das Atividades'!$B5),-('Gastos das Atividades'!D$1&gt;='Gastos Gerais'!$D$4:$D$999),-('Gastos das Atividades'!D$1&lt;='Gastos Gerais'!$E$4:$E$999),-('Gastos Gerais'!$C$4:$C$999))</f>
        <v>0</v>
      </c>
      <c r="E5" s="149">
        <f>SUMPRODUCT(-('Gastos Gerais'!$F$4:$F$999='Gastos das Atividades'!$B5),-('Gastos das Atividades'!E$1&gt;='Gastos Gerais'!$D$4:$D$999),-('Gastos das Atividades'!E$1&lt;='Gastos Gerais'!$E$4:$E$999),-('Gastos Gerais'!$C$4:$C$999))</f>
        <v>0</v>
      </c>
      <c r="F5" s="149">
        <f>SUMPRODUCT(-('Gastos Gerais'!$F$4:$F$999='Gastos das Atividades'!$B5),-('Gastos das Atividades'!F$1&gt;='Gastos Gerais'!$D$4:$D$999),-('Gastos das Atividades'!F$1&lt;='Gastos Gerais'!$E$4:$E$999),-('Gastos Gerais'!$C$4:$C$999))</f>
        <v>0</v>
      </c>
      <c r="G5" s="149">
        <f>SUMPRODUCT(-('Gastos Gerais'!$F$4:$F$999='Gastos das Atividades'!$B5),-('Gastos das Atividades'!G$1&gt;='Gastos Gerais'!$D$4:$D$999),-('Gastos das Atividades'!G$1&lt;='Gastos Gerais'!$E$4:$E$999),-('Gastos Gerais'!$C$4:$C$999))</f>
        <v>0</v>
      </c>
      <c r="H5" s="149">
        <f>SUMPRODUCT(-('Gastos Gerais'!$F$4:$F$999='Gastos das Atividades'!$B5),-('Gastos das Atividades'!H$1&gt;='Gastos Gerais'!$D$4:$D$999),-('Gastos das Atividades'!H$1&lt;='Gastos Gerais'!$E$4:$E$999),-('Gastos Gerais'!$C$4:$C$999))</f>
        <v>0</v>
      </c>
      <c r="I5" s="149">
        <f>SUMPRODUCT(-('Gastos Gerais'!$F$4:$F$999='Gastos das Atividades'!$B5),-('Gastos das Atividades'!I$1&gt;='Gastos Gerais'!$D$4:$D$999),-('Gastos das Atividades'!I$1&lt;='Gastos Gerais'!$E$4:$E$999),-('Gastos Gerais'!$C$4:$C$999))</f>
        <v>0</v>
      </c>
      <c r="J5" s="149">
        <f>SUMPRODUCT(-('Gastos Gerais'!$F$4:$F$999='Gastos das Atividades'!$B5),-('Gastos das Atividades'!J$1&gt;='Gastos Gerais'!$D$4:$D$999),-('Gastos das Atividades'!J$1&lt;='Gastos Gerais'!$E$4:$E$999),-('Gastos Gerais'!$C$4:$C$999))</f>
        <v>0</v>
      </c>
      <c r="K5" s="149">
        <f>SUMPRODUCT(-('Gastos Gerais'!$F$4:$F$999='Gastos das Atividades'!$B5),-('Gastos das Atividades'!K$1&gt;='Gastos Gerais'!$D$4:$D$999),-('Gastos das Atividades'!K$1&lt;='Gastos Gerais'!$E$4:$E$999),-('Gastos Gerais'!$C$4:$C$999))</f>
        <v>0</v>
      </c>
      <c r="L5" s="149">
        <f>SUMPRODUCT(-('Gastos Gerais'!$F$4:$F$999='Gastos das Atividades'!$B5),-('Gastos das Atividades'!L$1&gt;='Gastos Gerais'!$D$4:$D$999),-('Gastos das Atividades'!L$1&lt;='Gastos Gerais'!$E$4:$E$999),-('Gastos Gerais'!$C$4:$C$999))</f>
        <v>0</v>
      </c>
      <c r="M5" s="149">
        <f>SUMPRODUCT(-('Gastos Gerais'!$F$4:$F$999='Gastos das Atividades'!$B5),-('Gastos das Atividades'!M$1&gt;='Gastos Gerais'!$D$4:$D$999),-('Gastos das Atividades'!M$1&lt;='Gastos Gerais'!$E$4:$E$999),-('Gastos Gerais'!$C$4:$C$999))</f>
        <v>0</v>
      </c>
      <c r="N5" s="149">
        <f>SUMPRODUCT(-('Gastos Gerais'!$F$4:$F$999='Gastos das Atividades'!$B5),-('Gastos das Atividades'!N$1&gt;='Gastos Gerais'!$D$4:$D$999),-('Gastos das Atividades'!N$1&lt;='Gastos Gerais'!$E$4:$E$999),-('Gastos Gerais'!$C$4:$C$999))</f>
        <v>0</v>
      </c>
      <c r="O5" s="149">
        <f>SUMPRODUCT(-('Gastos Gerais'!$F$4:$F$999='Gastos das Atividades'!$B5),-('Gastos das Atividades'!O$1&gt;='Gastos Gerais'!$D$4:$D$999),-('Gastos das Atividades'!O$1&lt;='Gastos Gerais'!$E$4:$E$999),-('Gastos Gerais'!$C$4:$C$999))</f>
        <v>0</v>
      </c>
      <c r="P5" s="149">
        <f>SUMPRODUCT(-('Gastos Gerais'!$F$4:$F$999='Gastos das Atividades'!$B5),-('Gastos das Atividades'!P$1&gt;='Gastos Gerais'!$D$4:$D$999),-('Gastos das Atividades'!P$1&lt;='Gastos Gerais'!$E$4:$E$999),-('Gastos Gerais'!$C$4:$C$999))</f>
        <v>0</v>
      </c>
      <c r="Q5" s="149">
        <f>SUMPRODUCT(-('Gastos Gerais'!$F$4:$F$999='Gastos das Atividades'!$B5),-('Gastos das Atividades'!Q$1&gt;='Gastos Gerais'!$D$4:$D$999),-('Gastos das Atividades'!Q$1&lt;='Gastos Gerais'!$E$4:$E$999),-('Gastos Gerais'!$C$4:$C$999))</f>
        <v>0</v>
      </c>
      <c r="R5" s="149">
        <f>SUMPRODUCT(-('Gastos Gerais'!$F$4:$F$999='Gastos das Atividades'!$B5),-('Gastos das Atividades'!R$1&gt;='Gastos Gerais'!$D$4:$D$999),-('Gastos das Atividades'!R$1&lt;='Gastos Gerais'!$E$4:$E$999),-('Gastos Gerais'!$C$4:$C$999))</f>
        <v>0</v>
      </c>
      <c r="S5" s="149">
        <f>SUMPRODUCT(-('Gastos Gerais'!$F$4:$F$999='Gastos das Atividades'!$B5),-('Gastos das Atividades'!S$1&gt;='Gastos Gerais'!$D$4:$D$999),-('Gastos das Atividades'!S$1&lt;='Gastos Gerais'!$E$4:$E$999),-('Gastos Gerais'!$C$4:$C$999))</f>
        <v>0</v>
      </c>
      <c r="T5" s="149">
        <f>SUMPRODUCT(-('Gastos Gerais'!$F$4:$F$999='Gastos das Atividades'!$B5),-('Gastos das Atividades'!T$1&gt;='Gastos Gerais'!$D$4:$D$999),-('Gastos das Atividades'!T$1&lt;='Gastos Gerais'!$E$4:$E$999),-('Gastos Gerais'!$C$4:$C$999))</f>
        <v>0</v>
      </c>
      <c r="U5" s="149">
        <f>SUMPRODUCT(-('Gastos Gerais'!$F$4:$F$999='Gastos das Atividades'!$B5),-('Gastos das Atividades'!U$1&gt;='Gastos Gerais'!$D$4:$D$999),-('Gastos das Atividades'!U$1&lt;='Gastos Gerais'!$E$4:$E$999),-('Gastos Gerais'!$C$4:$C$999))</f>
        <v>0</v>
      </c>
      <c r="V5" s="149">
        <f>SUMPRODUCT(-('Gastos Gerais'!$F$4:$F$999='Gastos das Atividades'!$B5),-('Gastos das Atividades'!V$1&gt;='Gastos Gerais'!$D$4:$D$999),-('Gastos das Atividades'!V$1&lt;='Gastos Gerais'!$E$4:$E$999),-('Gastos Gerais'!$C$4:$C$999))</f>
        <v>0</v>
      </c>
      <c r="W5" s="149">
        <f>SUMPRODUCT(-('Gastos Gerais'!$F$4:$F$999='Gastos das Atividades'!$B5),-('Gastos das Atividades'!W$1&gt;='Gastos Gerais'!$D$4:$D$999),-('Gastos das Atividades'!W$1&lt;='Gastos Gerais'!$E$4:$E$999),-('Gastos Gerais'!$C$4:$C$999))</f>
        <v>0</v>
      </c>
      <c r="X5" s="149">
        <f>SUMPRODUCT(-('Gastos Gerais'!$F$4:$F$999='Gastos das Atividades'!$B5),-('Gastos das Atividades'!X$1&gt;='Gastos Gerais'!$D$4:$D$999),-('Gastos das Atividades'!X$1&lt;='Gastos Gerais'!$E$4:$E$999),-('Gastos Gerais'!$C$4:$C$999))</f>
        <v>0</v>
      </c>
      <c r="Y5" s="149">
        <f>SUMPRODUCT(-('Gastos Gerais'!$F$4:$F$999='Gastos das Atividades'!$B5),-('Gastos das Atividades'!Y$1&gt;='Gastos Gerais'!$D$4:$D$999),-('Gastos das Atividades'!Y$1&lt;='Gastos Gerais'!$E$4:$E$999),-('Gastos Gerais'!$C$4:$C$999))</f>
        <v>0</v>
      </c>
      <c r="Z5" s="149">
        <f>SUMPRODUCT(-('Gastos Gerais'!$F$4:$F$999='Gastos das Atividades'!$B5),-('Gastos das Atividades'!Z$1&gt;='Gastos Gerais'!$D$4:$D$999),-('Gastos das Atividades'!Z$1&lt;='Gastos Gerais'!$E$4:$E$999),-('Gastos Gerais'!$C$4:$C$999))</f>
        <v>0</v>
      </c>
      <c r="AA5" s="149">
        <f>SUMPRODUCT(-('Gastos Gerais'!$F$4:$F$999='Gastos das Atividades'!$B5),-('Gastos das Atividades'!AA$1&gt;='Gastos Gerais'!$D$4:$D$999),-('Gastos das Atividades'!AA$1&lt;='Gastos Gerais'!$E$4:$E$999),-('Gastos Gerais'!$C$4:$C$999))</f>
        <v>0</v>
      </c>
      <c r="AB5" s="149">
        <f>SUMPRODUCT(-('Gastos Gerais'!$F$4:$F$999='Gastos das Atividades'!$B5),-('Gastos das Atividades'!AB$1&gt;='Gastos Gerais'!$D$4:$D$999),-('Gastos das Atividades'!AB$1&lt;='Gastos Gerais'!$E$4:$E$999),-('Gastos Gerais'!$C$4:$C$999))</f>
        <v>0</v>
      </c>
      <c r="AC5" s="149">
        <f>SUMPRODUCT(-('Gastos Gerais'!$F$4:$F$999='Gastos das Atividades'!$B5),-('Gastos das Atividades'!AC$1&gt;='Gastos Gerais'!$D$4:$D$999),-('Gastos das Atividades'!AC$1&lt;='Gastos Gerais'!$E$4:$E$999),-('Gastos Gerais'!$C$4:$C$999))</f>
        <v>0</v>
      </c>
      <c r="AD5" s="149">
        <f>SUMPRODUCT(-('Gastos Gerais'!$F$4:$F$999='Gastos das Atividades'!$B5),-('Gastos das Atividades'!AD$1&gt;='Gastos Gerais'!$D$4:$D$999),-('Gastos das Atividades'!AD$1&lt;='Gastos Gerais'!$E$4:$E$999),-('Gastos Gerais'!$C$4:$C$999))</f>
        <v>0</v>
      </c>
      <c r="AE5" s="149">
        <f>SUMPRODUCT(-('Gastos Gerais'!$F$4:$F$999='Gastos das Atividades'!$B5),-('Gastos das Atividades'!AE$1&gt;='Gastos Gerais'!$D$4:$D$999),-('Gastos das Atividades'!AE$1&lt;='Gastos Gerais'!$E$4:$E$999),-('Gastos Gerais'!$C$4:$C$999))</f>
        <v>0</v>
      </c>
      <c r="AF5" s="149">
        <f>SUMPRODUCT(-('Gastos Gerais'!$F$4:$F$999='Gastos das Atividades'!$B5),-('Gastos das Atividades'!AF$1&gt;='Gastos Gerais'!$D$4:$D$999),-('Gastos das Atividades'!AF$1&lt;='Gastos Gerais'!$E$4:$E$999),-('Gastos Gerais'!$C$4:$C$999))</f>
        <v>0</v>
      </c>
      <c r="AG5" s="149">
        <f>SUMPRODUCT(-('Gastos Gerais'!$F$4:$F$999='Gastos das Atividades'!$B5),-('Gastos das Atividades'!AG$1&gt;='Gastos Gerais'!$D$4:$D$999),-('Gastos das Atividades'!AG$1&lt;='Gastos Gerais'!$E$4:$E$999),-('Gastos Gerais'!$C$4:$C$999))</f>
        <v>0</v>
      </c>
      <c r="AH5" s="149">
        <f>SUMPRODUCT(-('Gastos Gerais'!$F$4:$F$999='Gastos das Atividades'!$B5),-('Gastos das Atividades'!AH$1&gt;='Gastos Gerais'!$D$4:$D$999),-('Gastos das Atividades'!AH$1&lt;='Gastos Gerais'!$E$4:$E$999),-('Gastos Gerais'!$C$4:$C$999))</f>
        <v>0</v>
      </c>
      <c r="AI5" s="149">
        <f>SUMPRODUCT(-('Gastos Gerais'!$F$4:$F$999='Gastos das Atividades'!$B5),-('Gastos das Atividades'!AI$1&gt;='Gastos Gerais'!$D$4:$D$999),-('Gastos das Atividades'!AI$1&lt;='Gastos Gerais'!$E$4:$E$999),-('Gastos Gerais'!$C$4:$C$999))</f>
        <v>0</v>
      </c>
      <c r="AJ5" s="149">
        <f>SUMPRODUCT(-('Gastos Gerais'!$F$4:$F$999='Gastos das Atividades'!$B5),-('Gastos das Atividades'!AJ$1&gt;='Gastos Gerais'!$D$4:$D$999),-('Gastos das Atividades'!AJ$1&lt;='Gastos Gerais'!$E$4:$E$999),-('Gastos Gerais'!$C$4:$C$999))</f>
        <v>0</v>
      </c>
      <c r="AK5" s="149">
        <f>SUMPRODUCT(-('Gastos Gerais'!$F$4:$F$999='Gastos das Atividades'!$B5),-('Gastos das Atividades'!AK$1&gt;='Gastos Gerais'!$D$4:$D$999),-('Gastos das Atividades'!AK$1&lt;='Gastos Gerais'!$E$4:$E$999),-('Gastos Gerais'!$C$4:$C$999))</f>
        <v>0</v>
      </c>
      <c r="AL5" s="149">
        <f>SUMPRODUCT(-('Gastos Gerais'!$F$4:$F$999='Gastos das Atividades'!$B5),-('Gastos das Atividades'!AL$1&gt;='Gastos Gerais'!$D$4:$D$999),-('Gastos das Atividades'!AL$1&lt;='Gastos Gerais'!$E$4:$E$999),-('Gastos Gerais'!$C$4:$C$999))</f>
        <v>0</v>
      </c>
      <c r="AM5" s="149">
        <f>SUMPRODUCT(-('Gastos Gerais'!$F$4:$F$999='Gastos das Atividades'!$B5),-('Gastos das Atividades'!AM$1&gt;='Gastos Gerais'!$D$4:$D$999),-('Gastos das Atividades'!AM$1&lt;='Gastos Gerais'!$E$4:$E$999),-('Gastos Gerais'!$C$4:$C$999))</f>
        <v>0</v>
      </c>
      <c r="AN5" s="149">
        <f>SUMPRODUCT(-('Gastos Gerais'!$F$4:$F$999='Gastos das Atividades'!$B5),-('Gastos das Atividades'!AN$1&gt;='Gastos Gerais'!$D$4:$D$999),-('Gastos das Atividades'!AN$1&lt;='Gastos Gerais'!$E$4:$E$999),-('Gastos Gerais'!$C$4:$C$999))</f>
        <v>0</v>
      </c>
      <c r="AO5" s="149">
        <f>SUMPRODUCT(-('Gastos Gerais'!$F$4:$F$999='Gastos das Atividades'!$B5),-('Gastos das Atividades'!AO$1&gt;='Gastos Gerais'!$D$4:$D$999),-('Gastos das Atividades'!AO$1&lt;='Gastos Gerais'!$E$4:$E$999),-('Gastos Gerais'!$C$4:$C$999))</f>
        <v>0</v>
      </c>
      <c r="AP5" s="149">
        <f>SUMPRODUCT(-('Gastos Gerais'!$F$4:$F$999='Gastos das Atividades'!$B5),-('Gastos das Atividades'!AP$1&gt;='Gastos Gerais'!$D$4:$D$999),-('Gastos das Atividades'!AP$1&lt;='Gastos Gerais'!$E$4:$E$999),-('Gastos Gerais'!$C$4:$C$999))</f>
        <v>0</v>
      </c>
      <c r="AQ5" s="149">
        <f>SUMPRODUCT(-('Gastos Gerais'!$F$4:$F$999='Gastos das Atividades'!$B5),-('Gastos das Atividades'!AQ$1&gt;='Gastos Gerais'!$D$4:$D$999),-('Gastos das Atividades'!AQ$1&lt;='Gastos Gerais'!$E$4:$E$999),-('Gastos Gerais'!$C$4:$C$999))</f>
        <v>0</v>
      </c>
      <c r="AR5" s="149">
        <f>SUMPRODUCT(-('Gastos Gerais'!$F$4:$F$999='Gastos das Atividades'!$B5),-('Gastos das Atividades'!AR$1&gt;='Gastos Gerais'!$D$4:$D$999),-('Gastos das Atividades'!AR$1&lt;='Gastos Gerais'!$E$4:$E$999),-('Gastos Gerais'!$C$4:$C$999))</f>
        <v>0</v>
      </c>
      <c r="AS5" s="149">
        <f>SUMPRODUCT(-('Gastos Gerais'!$F$4:$F$999='Gastos das Atividades'!$B5),-('Gastos das Atividades'!AS$1&gt;='Gastos Gerais'!$D$4:$D$999),-('Gastos das Atividades'!AS$1&lt;='Gastos Gerais'!$E$4:$E$999),-('Gastos Gerais'!$C$4:$C$999))</f>
        <v>0</v>
      </c>
      <c r="AT5" s="149">
        <f>SUMPRODUCT(-('Gastos Gerais'!$F$4:$F$999='Gastos das Atividades'!$B5),-('Gastos das Atividades'!AT$1&gt;='Gastos Gerais'!$D$4:$D$999),-('Gastos das Atividades'!AT$1&lt;='Gastos Gerais'!$E$4:$E$999),-('Gastos Gerais'!$C$4:$C$999))</f>
        <v>0</v>
      </c>
      <c r="AU5" s="149">
        <f>SUMPRODUCT(-('Gastos Gerais'!$F$4:$F$999='Gastos das Atividades'!$B5),-('Gastos das Atividades'!AU$1&gt;='Gastos Gerais'!$D$4:$D$999),-('Gastos das Atividades'!AU$1&lt;='Gastos Gerais'!$E$4:$E$999),-('Gastos Gerais'!$C$4:$C$999))</f>
        <v>0</v>
      </c>
      <c r="AV5" s="149">
        <f>SUMPRODUCT(-('Gastos Gerais'!$F$4:$F$999='Gastos das Atividades'!$B5),-('Gastos das Atividades'!AV$1&gt;='Gastos Gerais'!$D$4:$D$999),-('Gastos das Atividades'!AV$1&lt;='Gastos Gerais'!$E$4:$E$999),-('Gastos Gerais'!$C$4:$C$999))</f>
        <v>0</v>
      </c>
      <c r="AW5" s="149">
        <f>SUMPRODUCT(-('Gastos Gerais'!$F$4:$F$999='Gastos das Atividades'!$B5),-('Gastos das Atividades'!AW$1&gt;='Gastos Gerais'!$D$4:$D$999),-('Gastos das Atividades'!AW$1&lt;='Gastos Gerais'!$E$4:$E$999),-('Gastos Gerais'!$C$4:$C$999))</f>
        <v>0</v>
      </c>
      <c r="AX5" s="149">
        <f>SUMPRODUCT(-('Gastos Gerais'!$F$4:$F$999='Gastos das Atividades'!$B5),-('Gastos das Atividades'!AX$1&gt;='Gastos Gerais'!$D$4:$D$999),-('Gastos das Atividades'!AX$1&lt;='Gastos Gerais'!$E$4:$E$999),-('Gastos Gerais'!$C$4:$C$999))</f>
        <v>0</v>
      </c>
      <c r="AY5" s="318">
        <f>SUM(C5:H5)</f>
        <v>0</v>
      </c>
      <c r="AZ5" s="149">
        <f>SUM(I5:T5)</f>
        <v>0</v>
      </c>
      <c r="BA5" s="149">
        <f>SUM(U5:AF5)</f>
        <v>0</v>
      </c>
      <c r="BB5" s="149">
        <f>SUM(AG5:AR5)</f>
        <v>0</v>
      </c>
      <c r="BC5" s="319">
        <f>SUM(C5:AX5)</f>
        <v>0</v>
      </c>
      <c r="BD5" s="156">
        <f t="shared" ref="BD5:BD34" si="0">IF($BC$35=0,0,AY5/$BC$35)</f>
        <v>0</v>
      </c>
      <c r="BE5" s="156">
        <f t="shared" ref="BE5:BE34" si="1">IF($BC$35=0,0,AZ5/$BC$35)</f>
        <v>0</v>
      </c>
      <c r="BF5" s="156">
        <f t="shared" ref="BF5:BG20" si="2">IF($BC$35=0,0,BA5/$BC$35)</f>
        <v>0</v>
      </c>
      <c r="BG5" s="156">
        <f t="shared" si="2"/>
        <v>0</v>
      </c>
      <c r="BH5" s="320">
        <f t="shared" ref="BH5:BH35" si="3">IF($BC$35=0,0,BC5/$BC$35)</f>
        <v>0</v>
      </c>
    </row>
    <row r="6" spans="1:61">
      <c r="A6" s="321">
        <v>2</v>
      </c>
      <c r="B6" s="353" t="s">
        <v>558</v>
      </c>
      <c r="C6" s="149">
        <f>SUMPRODUCT(-('Gastos Gerais'!$F$4:$F$999='Gastos das Atividades'!$B6),-('Gastos das Atividades'!C$1&gt;='Gastos Gerais'!$D$4:$D$999),-('Gastos das Atividades'!C$1&lt;='Gastos Gerais'!$E$4:$E$999),-('Gastos Gerais'!$C$4:$C$999))</f>
        <v>0</v>
      </c>
      <c r="D6" s="149">
        <f>SUMPRODUCT(-('Gastos Gerais'!$F$4:$F$999='Gastos das Atividades'!$B6),-('Gastos das Atividades'!D$1&gt;='Gastos Gerais'!$D$4:$D$999),-('Gastos das Atividades'!D$1&lt;='Gastos Gerais'!$E$4:$E$999),-('Gastos Gerais'!$C$4:$C$999))</f>
        <v>67254</v>
      </c>
      <c r="E6" s="149">
        <f>SUMPRODUCT(-('Gastos Gerais'!$F$4:$F$999='Gastos das Atividades'!$B6),-('Gastos das Atividades'!E$1&gt;='Gastos Gerais'!$D$4:$D$999),-('Gastos das Atividades'!E$1&lt;='Gastos Gerais'!$E$4:$E$999),-('Gastos Gerais'!$C$4:$C$999))</f>
        <v>57254</v>
      </c>
      <c r="F6" s="149">
        <f>SUMPRODUCT(-('Gastos Gerais'!$F$4:$F$999='Gastos das Atividades'!$B6),-('Gastos das Atividades'!F$1&gt;='Gastos Gerais'!$D$4:$D$999),-('Gastos das Atividades'!F$1&lt;='Gastos Gerais'!$E$4:$E$999),-('Gastos Gerais'!$C$4:$C$999))</f>
        <v>75254</v>
      </c>
      <c r="G6" s="149">
        <f>SUMPRODUCT(-('Gastos Gerais'!$F$4:$F$999='Gastos das Atividades'!$B6),-('Gastos das Atividades'!G$1&gt;='Gastos Gerais'!$D$4:$D$999),-('Gastos das Atividades'!G$1&lt;='Gastos Gerais'!$E$4:$E$999),-('Gastos Gerais'!$C$4:$C$999))</f>
        <v>75254</v>
      </c>
      <c r="H6" s="149">
        <f>SUMPRODUCT(-('Gastos Gerais'!$F$4:$F$999='Gastos das Atividades'!$B6),-('Gastos das Atividades'!H$1&gt;='Gastos Gerais'!$D$4:$D$999),-('Gastos das Atividades'!H$1&lt;='Gastos Gerais'!$E$4:$E$999),-('Gastos Gerais'!$C$4:$C$999))</f>
        <v>75254</v>
      </c>
      <c r="I6" s="149">
        <f>SUMPRODUCT(-('Gastos Gerais'!$F$4:$F$999='Gastos das Atividades'!$B6),-('Gastos das Atividades'!I$1&gt;='Gastos Gerais'!$D$4:$D$999),-('Gastos das Atividades'!I$1&lt;='Gastos Gerais'!$E$4:$E$999),-('Gastos Gerais'!$C$4:$C$999))</f>
        <v>102874</v>
      </c>
      <c r="J6" s="149">
        <f>SUMPRODUCT(-('Gastos Gerais'!$F$4:$F$999='Gastos das Atividades'!$B6),-('Gastos das Atividades'!J$1&gt;='Gastos Gerais'!$D$4:$D$999),-('Gastos das Atividades'!J$1&lt;='Gastos Gerais'!$E$4:$E$999),-('Gastos Gerais'!$C$4:$C$999))</f>
        <v>102874</v>
      </c>
      <c r="K6" s="149">
        <f>SUMPRODUCT(-('Gastos Gerais'!$F$4:$F$999='Gastos das Atividades'!$B6),-('Gastos das Atividades'!K$1&gt;='Gastos Gerais'!$D$4:$D$999),-('Gastos das Atividades'!K$1&lt;='Gastos Gerais'!$E$4:$E$999),-('Gastos Gerais'!$C$4:$C$999))</f>
        <v>102874</v>
      </c>
      <c r="L6" s="149">
        <f>SUMPRODUCT(-('Gastos Gerais'!$F$4:$F$999='Gastos das Atividades'!$B6),-('Gastos das Atividades'!L$1&gt;='Gastos Gerais'!$D$4:$D$999),-('Gastos das Atividades'!L$1&lt;='Gastos Gerais'!$E$4:$E$999),-('Gastos Gerais'!$C$4:$C$999))</f>
        <v>102874</v>
      </c>
      <c r="M6" s="149">
        <f>SUMPRODUCT(-('Gastos Gerais'!$F$4:$F$999='Gastos das Atividades'!$B6),-('Gastos das Atividades'!M$1&gt;='Gastos Gerais'!$D$4:$D$999),-('Gastos das Atividades'!M$1&lt;='Gastos Gerais'!$E$4:$E$999),-('Gastos Gerais'!$C$4:$C$999))</f>
        <v>102874</v>
      </c>
      <c r="N6" s="149">
        <f>SUMPRODUCT(-('Gastos Gerais'!$F$4:$F$999='Gastos das Atividades'!$B6),-('Gastos das Atividades'!N$1&gt;='Gastos Gerais'!$D$4:$D$999),-('Gastos das Atividades'!N$1&lt;='Gastos Gerais'!$E$4:$E$999),-('Gastos Gerais'!$C$4:$C$999))</f>
        <v>102874</v>
      </c>
      <c r="O6" s="149">
        <f>SUMPRODUCT(-('Gastos Gerais'!$F$4:$F$999='Gastos das Atividades'!$B6),-('Gastos das Atividades'!O$1&gt;='Gastos Gerais'!$D$4:$D$999),-('Gastos das Atividades'!O$1&lt;='Gastos Gerais'!$E$4:$E$999),-('Gastos Gerais'!$C$4:$C$999))</f>
        <v>112874</v>
      </c>
      <c r="P6" s="149">
        <f>SUMPRODUCT(-('Gastos Gerais'!$F$4:$F$999='Gastos das Atividades'!$B6),-('Gastos das Atividades'!P$1&gt;='Gastos Gerais'!$D$4:$D$999),-('Gastos das Atividades'!P$1&lt;='Gastos Gerais'!$E$4:$E$999),-('Gastos Gerais'!$C$4:$C$999))</f>
        <v>112874</v>
      </c>
      <c r="Q6" s="149">
        <f>SUMPRODUCT(-('Gastos Gerais'!$F$4:$F$999='Gastos das Atividades'!$B6),-('Gastos das Atividades'!Q$1&gt;='Gastos Gerais'!$D$4:$D$999),-('Gastos das Atividades'!Q$1&lt;='Gastos Gerais'!$E$4:$E$999),-('Gastos Gerais'!$C$4:$C$999))</f>
        <v>102874</v>
      </c>
      <c r="R6" s="149">
        <f>SUMPRODUCT(-('Gastos Gerais'!$F$4:$F$999='Gastos das Atividades'!$B6),-('Gastos das Atividades'!R$1&gt;='Gastos Gerais'!$D$4:$D$999),-('Gastos das Atividades'!R$1&lt;='Gastos Gerais'!$E$4:$E$999),-('Gastos Gerais'!$C$4:$C$999))</f>
        <v>102874</v>
      </c>
      <c r="S6" s="149">
        <f>SUMPRODUCT(-('Gastos Gerais'!$F$4:$F$999='Gastos das Atividades'!$B6),-('Gastos das Atividades'!S$1&gt;='Gastos Gerais'!$D$4:$D$999),-('Gastos das Atividades'!S$1&lt;='Gastos Gerais'!$E$4:$E$999),-('Gastos Gerais'!$C$4:$C$999))</f>
        <v>102874</v>
      </c>
      <c r="T6" s="149">
        <f>SUMPRODUCT(-('Gastos Gerais'!$F$4:$F$999='Gastos das Atividades'!$B6),-('Gastos das Atividades'!T$1&gt;='Gastos Gerais'!$D$4:$D$999),-('Gastos das Atividades'!T$1&lt;='Gastos Gerais'!$E$4:$E$999),-('Gastos Gerais'!$C$4:$C$999))</f>
        <v>102874</v>
      </c>
      <c r="U6" s="149">
        <f>SUMPRODUCT(-('Gastos Gerais'!$F$4:$F$999='Gastos das Atividades'!$B6),-('Gastos das Atividades'!U$1&gt;='Gastos Gerais'!$D$4:$D$999),-('Gastos das Atividades'!U$1&lt;='Gastos Gerais'!$E$4:$E$999),-('Gastos Gerais'!$C$4:$C$999))</f>
        <v>102874</v>
      </c>
      <c r="V6" s="149">
        <f>SUMPRODUCT(-('Gastos Gerais'!$F$4:$F$999='Gastos das Atividades'!$B6),-('Gastos das Atividades'!V$1&gt;='Gastos Gerais'!$D$4:$D$999),-('Gastos das Atividades'!V$1&lt;='Gastos Gerais'!$E$4:$E$999),-('Gastos Gerais'!$C$4:$C$999))</f>
        <v>102874</v>
      </c>
      <c r="W6" s="149">
        <f>SUMPRODUCT(-('Gastos Gerais'!$F$4:$F$999='Gastos das Atividades'!$B6),-('Gastos das Atividades'!W$1&gt;='Gastos Gerais'!$D$4:$D$999),-('Gastos das Atividades'!W$1&lt;='Gastos Gerais'!$E$4:$E$999),-('Gastos Gerais'!$C$4:$C$999))</f>
        <v>102874</v>
      </c>
      <c r="X6" s="149">
        <f>SUMPRODUCT(-('Gastos Gerais'!$F$4:$F$999='Gastos das Atividades'!$B6),-('Gastos das Atividades'!X$1&gt;='Gastos Gerais'!$D$4:$D$999),-('Gastos das Atividades'!X$1&lt;='Gastos Gerais'!$E$4:$E$999),-('Gastos Gerais'!$C$4:$C$999))</f>
        <v>102874</v>
      </c>
      <c r="Y6" s="149">
        <f>SUMPRODUCT(-('Gastos Gerais'!$F$4:$F$999='Gastos das Atividades'!$B6),-('Gastos das Atividades'!Y$1&gt;='Gastos Gerais'!$D$4:$D$999),-('Gastos das Atividades'!Y$1&lt;='Gastos Gerais'!$E$4:$E$999),-('Gastos Gerais'!$C$4:$C$999))</f>
        <v>102874</v>
      </c>
      <c r="Z6" s="149">
        <f>SUMPRODUCT(-('Gastos Gerais'!$F$4:$F$999='Gastos das Atividades'!$B6),-('Gastos das Atividades'!Z$1&gt;='Gastos Gerais'!$D$4:$D$999),-('Gastos das Atividades'!Z$1&lt;='Gastos Gerais'!$E$4:$E$999),-('Gastos Gerais'!$C$4:$C$999))</f>
        <v>102874</v>
      </c>
      <c r="AA6" s="149">
        <f>SUMPRODUCT(-('Gastos Gerais'!$F$4:$F$999='Gastos das Atividades'!$B6),-('Gastos das Atividades'!AA$1&gt;='Gastos Gerais'!$D$4:$D$999),-('Gastos das Atividades'!AA$1&lt;='Gastos Gerais'!$E$4:$E$999),-('Gastos Gerais'!$C$4:$C$999))</f>
        <v>112874</v>
      </c>
      <c r="AB6" s="149">
        <f>SUMPRODUCT(-('Gastos Gerais'!$F$4:$F$999='Gastos das Atividades'!$B6),-('Gastos das Atividades'!AB$1&gt;='Gastos Gerais'!$D$4:$D$999),-('Gastos das Atividades'!AB$1&lt;='Gastos Gerais'!$E$4:$E$999),-('Gastos Gerais'!$C$4:$C$999))</f>
        <v>112874</v>
      </c>
      <c r="AC6" s="149">
        <f>SUMPRODUCT(-('Gastos Gerais'!$F$4:$F$999='Gastos das Atividades'!$B6),-('Gastos das Atividades'!AC$1&gt;='Gastos Gerais'!$D$4:$D$999),-('Gastos das Atividades'!AC$1&lt;='Gastos Gerais'!$E$4:$E$999),-('Gastos Gerais'!$C$4:$C$999))</f>
        <v>102874</v>
      </c>
      <c r="AD6" s="149">
        <f>SUMPRODUCT(-('Gastos Gerais'!$F$4:$F$999='Gastos das Atividades'!$B6),-('Gastos das Atividades'!AD$1&gt;='Gastos Gerais'!$D$4:$D$999),-('Gastos das Atividades'!AD$1&lt;='Gastos Gerais'!$E$4:$E$999),-('Gastos Gerais'!$C$4:$C$999))</f>
        <v>102874</v>
      </c>
      <c r="AE6" s="149">
        <f>SUMPRODUCT(-('Gastos Gerais'!$F$4:$F$999='Gastos das Atividades'!$B6),-('Gastos das Atividades'!AE$1&gt;='Gastos Gerais'!$D$4:$D$999),-('Gastos das Atividades'!AE$1&lt;='Gastos Gerais'!$E$4:$E$999),-('Gastos Gerais'!$C$4:$C$999))</f>
        <v>102874</v>
      </c>
      <c r="AF6" s="149">
        <f>SUMPRODUCT(-('Gastos Gerais'!$F$4:$F$999='Gastos das Atividades'!$B6),-('Gastos das Atividades'!AF$1&gt;='Gastos Gerais'!$D$4:$D$999),-('Gastos das Atividades'!AF$1&lt;='Gastos Gerais'!$E$4:$E$999),-('Gastos Gerais'!$C$4:$C$999))</f>
        <v>102874</v>
      </c>
      <c r="AG6" s="149">
        <f>SUMPRODUCT(-('Gastos Gerais'!$F$4:$F$999='Gastos das Atividades'!$B6),-('Gastos das Atividades'!AG$1&gt;='Gastos Gerais'!$D$4:$D$999),-('Gastos das Atividades'!AG$1&lt;='Gastos Gerais'!$E$4:$E$999),-('Gastos Gerais'!$C$4:$C$999))</f>
        <v>102874</v>
      </c>
      <c r="AH6" s="149">
        <f>SUMPRODUCT(-('Gastos Gerais'!$F$4:$F$999='Gastos das Atividades'!$B6),-('Gastos das Atividades'!AH$1&gt;='Gastos Gerais'!$D$4:$D$999),-('Gastos das Atividades'!AH$1&lt;='Gastos Gerais'!$E$4:$E$999),-('Gastos Gerais'!$C$4:$C$999))</f>
        <v>102874</v>
      </c>
      <c r="AI6" s="149">
        <f>SUMPRODUCT(-('Gastos Gerais'!$F$4:$F$999='Gastos das Atividades'!$B6),-('Gastos das Atividades'!AI$1&gt;='Gastos Gerais'!$D$4:$D$999),-('Gastos das Atividades'!AI$1&lt;='Gastos Gerais'!$E$4:$E$999),-('Gastos Gerais'!$C$4:$C$999))</f>
        <v>102874</v>
      </c>
      <c r="AJ6" s="149">
        <f>SUMPRODUCT(-('Gastos Gerais'!$F$4:$F$999='Gastos das Atividades'!$B6),-('Gastos das Atividades'!AJ$1&gt;='Gastos Gerais'!$D$4:$D$999),-('Gastos das Atividades'!AJ$1&lt;='Gastos Gerais'!$E$4:$E$999),-('Gastos Gerais'!$C$4:$C$999))</f>
        <v>102874</v>
      </c>
      <c r="AK6" s="149">
        <f>SUMPRODUCT(-('Gastos Gerais'!$F$4:$F$999='Gastos das Atividades'!$B6),-('Gastos das Atividades'!AK$1&gt;='Gastos Gerais'!$D$4:$D$999),-('Gastos das Atividades'!AK$1&lt;='Gastos Gerais'!$E$4:$E$999),-('Gastos Gerais'!$C$4:$C$999))</f>
        <v>102874</v>
      </c>
      <c r="AL6" s="149">
        <f>SUMPRODUCT(-('Gastos Gerais'!$F$4:$F$999='Gastos das Atividades'!$B6),-('Gastos das Atividades'!AL$1&gt;='Gastos Gerais'!$D$4:$D$999),-('Gastos das Atividades'!AL$1&lt;='Gastos Gerais'!$E$4:$E$999),-('Gastos Gerais'!$C$4:$C$999))</f>
        <v>102874</v>
      </c>
      <c r="AM6" s="149">
        <f>SUMPRODUCT(-('Gastos Gerais'!$F$4:$F$999='Gastos das Atividades'!$B6),-('Gastos das Atividades'!AM$1&gt;='Gastos Gerais'!$D$4:$D$999),-('Gastos das Atividades'!AM$1&lt;='Gastos Gerais'!$E$4:$E$999),-('Gastos Gerais'!$C$4:$C$999))</f>
        <v>102874</v>
      </c>
      <c r="AN6" s="149">
        <f>SUMPRODUCT(-('Gastos Gerais'!$F$4:$F$999='Gastos das Atividades'!$B6),-('Gastos das Atividades'!AN$1&gt;='Gastos Gerais'!$D$4:$D$999),-('Gastos das Atividades'!AN$1&lt;='Gastos Gerais'!$E$4:$E$999),-('Gastos Gerais'!$C$4:$C$999))</f>
        <v>102874</v>
      </c>
      <c r="AO6" s="149">
        <f>SUMPRODUCT(-('Gastos Gerais'!$F$4:$F$999='Gastos das Atividades'!$B6),-('Gastos das Atividades'!AO$1&gt;='Gastos Gerais'!$D$4:$D$999),-('Gastos das Atividades'!AO$1&lt;='Gastos Gerais'!$E$4:$E$999),-('Gastos Gerais'!$C$4:$C$999))</f>
        <v>102874</v>
      </c>
      <c r="AP6" s="149">
        <f>SUMPRODUCT(-('Gastos Gerais'!$F$4:$F$999='Gastos das Atividades'!$B6),-('Gastos das Atividades'!AP$1&gt;='Gastos Gerais'!$D$4:$D$999),-('Gastos das Atividades'!AP$1&lt;='Gastos Gerais'!$E$4:$E$999),-('Gastos Gerais'!$C$4:$C$999))</f>
        <v>102874</v>
      </c>
      <c r="AQ6" s="149">
        <f>SUMPRODUCT(-('Gastos Gerais'!$F$4:$F$999='Gastos das Atividades'!$B6),-('Gastos das Atividades'!AQ$1&gt;='Gastos Gerais'!$D$4:$D$999),-('Gastos das Atividades'!AQ$1&lt;='Gastos Gerais'!$E$4:$E$999),-('Gastos Gerais'!$C$4:$C$999))</f>
        <v>102874</v>
      </c>
      <c r="AR6" s="149">
        <f>SUMPRODUCT(-('Gastos Gerais'!$F$4:$F$999='Gastos das Atividades'!$B6),-('Gastos das Atividades'!AR$1&gt;='Gastos Gerais'!$D$4:$D$999),-('Gastos das Atividades'!AR$1&lt;='Gastos Gerais'!$E$4:$E$999),-('Gastos Gerais'!$C$4:$C$999))</f>
        <v>102874</v>
      </c>
      <c r="AS6" s="149">
        <f>SUMPRODUCT(-('Gastos Gerais'!$F$4:$F$999='Gastos das Atividades'!$B6),-('Gastos das Atividades'!AS$1&gt;='Gastos Gerais'!$D$4:$D$999),-('Gastos das Atividades'!AS$1&lt;='Gastos Gerais'!$E$4:$E$999),-('Gastos Gerais'!$C$4:$C$999))</f>
        <v>0</v>
      </c>
      <c r="AT6" s="149">
        <f>SUMPRODUCT(-('Gastos Gerais'!$F$4:$F$999='Gastos das Atividades'!$B6),-('Gastos das Atividades'!AT$1&gt;='Gastos Gerais'!$D$4:$D$999),-('Gastos das Atividades'!AT$1&lt;='Gastos Gerais'!$E$4:$E$999),-('Gastos Gerais'!$C$4:$C$999))</f>
        <v>0</v>
      </c>
      <c r="AU6" s="149">
        <f>SUMPRODUCT(-('Gastos Gerais'!$F$4:$F$999='Gastos das Atividades'!$B6),-('Gastos das Atividades'!AU$1&gt;='Gastos Gerais'!$D$4:$D$999),-('Gastos das Atividades'!AU$1&lt;='Gastos Gerais'!$E$4:$E$999),-('Gastos Gerais'!$C$4:$C$999))</f>
        <v>0</v>
      </c>
      <c r="AV6" s="149">
        <f>SUMPRODUCT(-('Gastos Gerais'!$F$4:$F$999='Gastos das Atividades'!$B6),-('Gastos das Atividades'!AV$1&gt;='Gastos Gerais'!$D$4:$D$999),-('Gastos das Atividades'!AV$1&lt;='Gastos Gerais'!$E$4:$E$999),-('Gastos Gerais'!$C$4:$C$999))</f>
        <v>0</v>
      </c>
      <c r="AW6" s="149">
        <f>SUMPRODUCT(-('Gastos Gerais'!$F$4:$F$999='Gastos das Atividades'!$B6),-('Gastos das Atividades'!AW$1&gt;='Gastos Gerais'!$D$4:$D$999),-('Gastos das Atividades'!AW$1&lt;='Gastos Gerais'!$E$4:$E$999),-('Gastos Gerais'!$C$4:$C$999))</f>
        <v>0</v>
      </c>
      <c r="AX6" s="149">
        <f>SUMPRODUCT(-('Gastos Gerais'!$F$4:$F$999='Gastos das Atividades'!$B6),-('Gastos das Atividades'!AX$1&gt;='Gastos Gerais'!$D$4:$D$999),-('Gastos das Atividades'!AX$1&lt;='Gastos Gerais'!$E$4:$E$999),-('Gastos Gerais'!$C$4:$C$999))</f>
        <v>0</v>
      </c>
      <c r="AY6" s="318">
        <f t="shared" ref="AY6:AY9" si="4">SUM(C6:H6)</f>
        <v>350270</v>
      </c>
      <c r="AZ6" s="149">
        <f t="shared" ref="AZ6:AZ9" si="5">SUM(I6:T6)</f>
        <v>1254488</v>
      </c>
      <c r="BA6" s="149">
        <f t="shared" ref="BA6:BA9" si="6">SUM(U6:AF6)</f>
        <v>1254488</v>
      </c>
      <c r="BB6" s="149">
        <f t="shared" ref="BB6:BB9" si="7">SUM(AG6:AR6)</f>
        <v>1234488</v>
      </c>
      <c r="BC6" s="319">
        <f t="shared" ref="BC6:BC34" si="8">SUM(C6:AX6)</f>
        <v>4093734</v>
      </c>
      <c r="BD6" s="156">
        <f t="shared" si="0"/>
        <v>9.2196568342756743E-3</v>
      </c>
      <c r="BE6" s="156">
        <f t="shared" si="1"/>
        <v>3.3020095534064639E-2</v>
      </c>
      <c r="BF6" s="156">
        <f t="shared" si="2"/>
        <v>3.3020095534064639E-2</v>
      </c>
      <c r="BG6" s="156">
        <f t="shared" si="2"/>
        <v>3.2493664104922798E-2</v>
      </c>
      <c r="BH6" s="320">
        <f t="shared" si="3"/>
        <v>0.10775351200732775</v>
      </c>
    </row>
    <row r="7" spans="1:61">
      <c r="A7" s="321">
        <v>3</v>
      </c>
      <c r="B7" s="328" t="s">
        <v>585</v>
      </c>
      <c r="C7" s="149">
        <f>SUMPRODUCT(-('Gastos Gerais'!$F$4:$F$999='Gastos das Atividades'!$B7),-('Gastos das Atividades'!C$1&gt;='Gastos Gerais'!$D$4:$D$999),-('Gastos das Atividades'!C$1&lt;='Gastos Gerais'!$E$4:$E$999),-('Gastos Gerais'!$C$4:$C$999))</f>
        <v>0</v>
      </c>
      <c r="D7" s="149">
        <f>SUMPRODUCT(-('Gastos Gerais'!$F$4:$F$999='Gastos das Atividades'!$B7),-('Gastos das Atividades'!D$1&gt;='Gastos Gerais'!$D$4:$D$999),-('Gastos das Atividades'!D$1&lt;='Gastos Gerais'!$E$4:$E$999),-('Gastos Gerais'!$C$4:$C$999))</f>
        <v>84174</v>
      </c>
      <c r="E7" s="149">
        <f>SUMPRODUCT(-('Gastos Gerais'!$F$4:$F$999='Gastos das Atividades'!$B7),-('Gastos das Atividades'!E$1&gt;='Gastos Gerais'!$D$4:$D$999),-('Gastos das Atividades'!E$1&lt;='Gastos Gerais'!$E$4:$E$999),-('Gastos Gerais'!$C$4:$C$999))</f>
        <v>84174</v>
      </c>
      <c r="F7" s="149">
        <f>SUMPRODUCT(-('Gastos Gerais'!$F$4:$F$999='Gastos das Atividades'!$B7),-('Gastos das Atividades'!F$1&gt;='Gastos Gerais'!$D$4:$D$999),-('Gastos das Atividades'!F$1&lt;='Gastos Gerais'!$E$4:$E$999),-('Gastos Gerais'!$C$4:$C$999))</f>
        <v>138347</v>
      </c>
      <c r="G7" s="149">
        <f>SUMPRODUCT(-('Gastos Gerais'!$F$4:$F$999='Gastos das Atividades'!$B7),-('Gastos das Atividades'!G$1&gt;='Gastos Gerais'!$D$4:$D$999),-('Gastos das Atividades'!G$1&lt;='Gastos Gerais'!$E$4:$E$999),-('Gastos Gerais'!$C$4:$C$999))</f>
        <v>158347</v>
      </c>
      <c r="H7" s="149">
        <f>SUMPRODUCT(-('Gastos Gerais'!$F$4:$F$999='Gastos das Atividades'!$B7),-('Gastos das Atividades'!H$1&gt;='Gastos Gerais'!$D$4:$D$999),-('Gastos das Atividades'!H$1&lt;='Gastos Gerais'!$E$4:$E$999),-('Gastos Gerais'!$C$4:$C$999))</f>
        <v>158347</v>
      </c>
      <c r="I7" s="149">
        <f>SUMPRODUCT(-('Gastos Gerais'!$F$4:$F$999='Gastos das Atividades'!$B7),-('Gastos das Atividades'!I$1&gt;='Gastos Gerais'!$D$4:$D$999),-('Gastos das Atividades'!I$1&lt;='Gastos Gerais'!$E$4:$E$999),-('Gastos Gerais'!$C$4:$C$999))</f>
        <v>106331</v>
      </c>
      <c r="J7" s="149">
        <f>SUMPRODUCT(-('Gastos Gerais'!$F$4:$F$999='Gastos das Atividades'!$B7),-('Gastos das Atividades'!J$1&gt;='Gastos Gerais'!$D$4:$D$999),-('Gastos das Atividades'!J$1&lt;='Gastos Gerais'!$E$4:$E$999),-('Gastos Gerais'!$C$4:$C$999))</f>
        <v>106331</v>
      </c>
      <c r="K7" s="149">
        <f>SUMPRODUCT(-('Gastos Gerais'!$F$4:$F$999='Gastos das Atividades'!$B7),-('Gastos das Atividades'!K$1&gt;='Gastos Gerais'!$D$4:$D$999),-('Gastos das Atividades'!K$1&lt;='Gastos Gerais'!$E$4:$E$999),-('Gastos Gerais'!$C$4:$C$999))</f>
        <v>106331</v>
      </c>
      <c r="L7" s="149">
        <f>SUMPRODUCT(-('Gastos Gerais'!$F$4:$F$999='Gastos das Atividades'!$B7),-('Gastos das Atividades'!L$1&gt;='Gastos Gerais'!$D$4:$D$999),-('Gastos das Atividades'!L$1&lt;='Gastos Gerais'!$E$4:$E$999),-('Gastos Gerais'!$C$4:$C$999))</f>
        <v>106331</v>
      </c>
      <c r="M7" s="149">
        <f>SUMPRODUCT(-('Gastos Gerais'!$F$4:$F$999='Gastos das Atividades'!$B7),-('Gastos das Atividades'!M$1&gt;='Gastos Gerais'!$D$4:$D$999),-('Gastos das Atividades'!M$1&lt;='Gastos Gerais'!$E$4:$E$999),-('Gastos Gerais'!$C$4:$C$999))</f>
        <v>106331</v>
      </c>
      <c r="N7" s="149">
        <f>SUMPRODUCT(-('Gastos Gerais'!$F$4:$F$999='Gastos das Atividades'!$B7),-('Gastos das Atividades'!N$1&gt;='Gastos Gerais'!$D$4:$D$999),-('Gastos das Atividades'!N$1&lt;='Gastos Gerais'!$E$4:$E$999),-('Gastos Gerais'!$C$4:$C$999))</f>
        <v>106331</v>
      </c>
      <c r="O7" s="149">
        <f>SUMPRODUCT(-('Gastos Gerais'!$F$4:$F$999='Gastos das Atividades'!$B7),-('Gastos das Atividades'!O$1&gt;='Gastos Gerais'!$D$4:$D$999),-('Gastos das Atividades'!O$1&lt;='Gastos Gerais'!$E$4:$E$999),-('Gastos Gerais'!$C$4:$C$999))</f>
        <v>106331</v>
      </c>
      <c r="P7" s="149">
        <f>SUMPRODUCT(-('Gastos Gerais'!$F$4:$F$999='Gastos das Atividades'!$B7),-('Gastos das Atividades'!P$1&gt;='Gastos Gerais'!$D$4:$D$999),-('Gastos das Atividades'!P$1&lt;='Gastos Gerais'!$E$4:$E$999),-('Gastos Gerais'!$C$4:$C$999))</f>
        <v>106331</v>
      </c>
      <c r="Q7" s="149">
        <f>SUMPRODUCT(-('Gastos Gerais'!$F$4:$F$999='Gastos das Atividades'!$B7),-('Gastos das Atividades'!Q$1&gt;='Gastos Gerais'!$D$4:$D$999),-('Gastos das Atividades'!Q$1&lt;='Gastos Gerais'!$E$4:$E$999),-('Gastos Gerais'!$C$4:$C$999))</f>
        <v>106331</v>
      </c>
      <c r="R7" s="149">
        <f>SUMPRODUCT(-('Gastos Gerais'!$F$4:$F$999='Gastos das Atividades'!$B7),-('Gastos das Atividades'!R$1&gt;='Gastos Gerais'!$D$4:$D$999),-('Gastos das Atividades'!R$1&lt;='Gastos Gerais'!$E$4:$E$999),-('Gastos Gerais'!$C$4:$C$999))</f>
        <v>106331</v>
      </c>
      <c r="S7" s="149">
        <f>SUMPRODUCT(-('Gastos Gerais'!$F$4:$F$999='Gastos das Atividades'!$B7),-('Gastos das Atividades'!S$1&gt;='Gastos Gerais'!$D$4:$D$999),-('Gastos das Atividades'!S$1&lt;='Gastos Gerais'!$E$4:$E$999),-('Gastos Gerais'!$C$4:$C$999))</f>
        <v>106331</v>
      </c>
      <c r="T7" s="149">
        <f>SUMPRODUCT(-('Gastos Gerais'!$F$4:$F$999='Gastos das Atividades'!$B7),-('Gastos das Atividades'!T$1&gt;='Gastos Gerais'!$D$4:$D$999),-('Gastos das Atividades'!T$1&lt;='Gastos Gerais'!$E$4:$E$999),-('Gastos Gerais'!$C$4:$C$999))</f>
        <v>106331</v>
      </c>
      <c r="U7" s="149">
        <f>SUMPRODUCT(-('Gastos Gerais'!$F$4:$F$999='Gastos das Atividades'!$B7),-('Gastos das Atividades'!U$1&gt;='Gastos Gerais'!$D$4:$D$999),-('Gastos das Atividades'!U$1&lt;='Gastos Gerais'!$E$4:$E$999),-('Gastos Gerais'!$C$4:$C$999))</f>
        <v>106331</v>
      </c>
      <c r="V7" s="149">
        <f>SUMPRODUCT(-('Gastos Gerais'!$F$4:$F$999='Gastos das Atividades'!$B7),-('Gastos das Atividades'!V$1&gt;='Gastos Gerais'!$D$4:$D$999),-('Gastos das Atividades'!V$1&lt;='Gastos Gerais'!$E$4:$E$999),-('Gastos Gerais'!$C$4:$C$999))</f>
        <v>106331</v>
      </c>
      <c r="W7" s="149">
        <f>SUMPRODUCT(-('Gastos Gerais'!$F$4:$F$999='Gastos das Atividades'!$B7),-('Gastos das Atividades'!W$1&gt;='Gastos Gerais'!$D$4:$D$999),-('Gastos das Atividades'!W$1&lt;='Gastos Gerais'!$E$4:$E$999),-('Gastos Gerais'!$C$4:$C$999))</f>
        <v>106331</v>
      </c>
      <c r="X7" s="149">
        <f>SUMPRODUCT(-('Gastos Gerais'!$F$4:$F$999='Gastos das Atividades'!$B7),-('Gastos das Atividades'!X$1&gt;='Gastos Gerais'!$D$4:$D$999),-('Gastos das Atividades'!X$1&lt;='Gastos Gerais'!$E$4:$E$999),-('Gastos Gerais'!$C$4:$C$999))</f>
        <v>106331</v>
      </c>
      <c r="Y7" s="149">
        <f>SUMPRODUCT(-('Gastos Gerais'!$F$4:$F$999='Gastos das Atividades'!$B7),-('Gastos das Atividades'!Y$1&gt;='Gastos Gerais'!$D$4:$D$999),-('Gastos das Atividades'!Y$1&lt;='Gastos Gerais'!$E$4:$E$999),-('Gastos Gerais'!$C$4:$C$999))</f>
        <v>106331</v>
      </c>
      <c r="Z7" s="149">
        <f>SUMPRODUCT(-('Gastos Gerais'!$F$4:$F$999='Gastos das Atividades'!$B7),-('Gastos das Atividades'!Z$1&gt;='Gastos Gerais'!$D$4:$D$999),-('Gastos das Atividades'!Z$1&lt;='Gastos Gerais'!$E$4:$E$999),-('Gastos Gerais'!$C$4:$C$999))</f>
        <v>106331</v>
      </c>
      <c r="AA7" s="149">
        <f>SUMPRODUCT(-('Gastos Gerais'!$F$4:$F$999='Gastos das Atividades'!$B7),-('Gastos das Atividades'!AA$1&gt;='Gastos Gerais'!$D$4:$D$999),-('Gastos das Atividades'!AA$1&lt;='Gastos Gerais'!$E$4:$E$999),-('Gastos Gerais'!$C$4:$C$999))</f>
        <v>106331</v>
      </c>
      <c r="AB7" s="149">
        <f>SUMPRODUCT(-('Gastos Gerais'!$F$4:$F$999='Gastos das Atividades'!$B7),-('Gastos das Atividades'!AB$1&gt;='Gastos Gerais'!$D$4:$D$999),-('Gastos das Atividades'!AB$1&lt;='Gastos Gerais'!$E$4:$E$999),-('Gastos Gerais'!$C$4:$C$999))</f>
        <v>106331</v>
      </c>
      <c r="AC7" s="149">
        <f>SUMPRODUCT(-('Gastos Gerais'!$F$4:$F$999='Gastos das Atividades'!$B7),-('Gastos das Atividades'!AC$1&gt;='Gastos Gerais'!$D$4:$D$999),-('Gastos das Atividades'!AC$1&lt;='Gastos Gerais'!$E$4:$E$999),-('Gastos Gerais'!$C$4:$C$999))</f>
        <v>106331</v>
      </c>
      <c r="AD7" s="149">
        <f>SUMPRODUCT(-('Gastos Gerais'!$F$4:$F$999='Gastos das Atividades'!$B7),-('Gastos das Atividades'!AD$1&gt;='Gastos Gerais'!$D$4:$D$999),-('Gastos das Atividades'!AD$1&lt;='Gastos Gerais'!$E$4:$E$999),-('Gastos Gerais'!$C$4:$C$999))</f>
        <v>106331</v>
      </c>
      <c r="AE7" s="149">
        <f>SUMPRODUCT(-('Gastos Gerais'!$F$4:$F$999='Gastos das Atividades'!$B7),-('Gastos das Atividades'!AE$1&gt;='Gastos Gerais'!$D$4:$D$999),-('Gastos das Atividades'!AE$1&lt;='Gastos Gerais'!$E$4:$E$999),-('Gastos Gerais'!$C$4:$C$999))</f>
        <v>106331</v>
      </c>
      <c r="AF7" s="149">
        <f>SUMPRODUCT(-('Gastos Gerais'!$F$4:$F$999='Gastos das Atividades'!$B7),-('Gastos das Atividades'!AF$1&gt;='Gastos Gerais'!$D$4:$D$999),-('Gastos das Atividades'!AF$1&lt;='Gastos Gerais'!$E$4:$E$999),-('Gastos Gerais'!$C$4:$C$999))</f>
        <v>106331</v>
      </c>
      <c r="AG7" s="149">
        <f>SUMPRODUCT(-('Gastos Gerais'!$F$4:$F$999='Gastos das Atividades'!$B7),-('Gastos das Atividades'!AG$1&gt;='Gastos Gerais'!$D$4:$D$999),-('Gastos das Atividades'!AG$1&lt;='Gastos Gerais'!$E$4:$E$999),-('Gastos Gerais'!$C$4:$C$999))</f>
        <v>106331</v>
      </c>
      <c r="AH7" s="149">
        <f>SUMPRODUCT(-('Gastos Gerais'!$F$4:$F$999='Gastos das Atividades'!$B7),-('Gastos das Atividades'!AH$1&gt;='Gastos Gerais'!$D$4:$D$999),-('Gastos das Atividades'!AH$1&lt;='Gastos Gerais'!$E$4:$E$999),-('Gastos Gerais'!$C$4:$C$999))</f>
        <v>106331</v>
      </c>
      <c r="AI7" s="149">
        <f>SUMPRODUCT(-('Gastos Gerais'!$F$4:$F$999='Gastos das Atividades'!$B7),-('Gastos das Atividades'!AI$1&gt;='Gastos Gerais'!$D$4:$D$999),-('Gastos das Atividades'!AI$1&lt;='Gastos Gerais'!$E$4:$E$999),-('Gastos Gerais'!$C$4:$C$999))</f>
        <v>106331</v>
      </c>
      <c r="AJ7" s="149">
        <f>SUMPRODUCT(-('Gastos Gerais'!$F$4:$F$999='Gastos das Atividades'!$B7),-('Gastos das Atividades'!AJ$1&gt;='Gastos Gerais'!$D$4:$D$999),-('Gastos das Atividades'!AJ$1&lt;='Gastos Gerais'!$E$4:$E$999),-('Gastos Gerais'!$C$4:$C$999))</f>
        <v>106331</v>
      </c>
      <c r="AK7" s="149">
        <f>SUMPRODUCT(-('Gastos Gerais'!$F$4:$F$999='Gastos das Atividades'!$B7),-('Gastos das Atividades'!AK$1&gt;='Gastos Gerais'!$D$4:$D$999),-('Gastos das Atividades'!AK$1&lt;='Gastos Gerais'!$E$4:$E$999),-('Gastos Gerais'!$C$4:$C$999))</f>
        <v>106331</v>
      </c>
      <c r="AL7" s="149">
        <f>SUMPRODUCT(-('Gastos Gerais'!$F$4:$F$999='Gastos das Atividades'!$B7),-('Gastos das Atividades'!AL$1&gt;='Gastos Gerais'!$D$4:$D$999),-('Gastos das Atividades'!AL$1&lt;='Gastos Gerais'!$E$4:$E$999),-('Gastos Gerais'!$C$4:$C$999))</f>
        <v>106331</v>
      </c>
      <c r="AM7" s="149">
        <f>SUMPRODUCT(-('Gastos Gerais'!$F$4:$F$999='Gastos das Atividades'!$B7),-('Gastos das Atividades'!AM$1&gt;='Gastos Gerais'!$D$4:$D$999),-('Gastos das Atividades'!AM$1&lt;='Gastos Gerais'!$E$4:$E$999),-('Gastos Gerais'!$C$4:$C$999))</f>
        <v>106331</v>
      </c>
      <c r="AN7" s="149">
        <f>SUMPRODUCT(-('Gastos Gerais'!$F$4:$F$999='Gastos das Atividades'!$B7),-('Gastos das Atividades'!AN$1&gt;='Gastos Gerais'!$D$4:$D$999),-('Gastos das Atividades'!AN$1&lt;='Gastos Gerais'!$E$4:$E$999),-('Gastos Gerais'!$C$4:$C$999))</f>
        <v>106331</v>
      </c>
      <c r="AO7" s="149">
        <f>SUMPRODUCT(-('Gastos Gerais'!$F$4:$F$999='Gastos das Atividades'!$B7),-('Gastos das Atividades'!AO$1&gt;='Gastos Gerais'!$D$4:$D$999),-('Gastos das Atividades'!AO$1&lt;='Gastos Gerais'!$E$4:$E$999),-('Gastos Gerais'!$C$4:$C$999))</f>
        <v>106331</v>
      </c>
      <c r="AP7" s="149">
        <f>SUMPRODUCT(-('Gastos Gerais'!$F$4:$F$999='Gastos das Atividades'!$B7),-('Gastos das Atividades'!AP$1&gt;='Gastos Gerais'!$D$4:$D$999),-('Gastos das Atividades'!AP$1&lt;='Gastos Gerais'!$E$4:$E$999),-('Gastos Gerais'!$C$4:$C$999))</f>
        <v>106331</v>
      </c>
      <c r="AQ7" s="149">
        <f>SUMPRODUCT(-('Gastos Gerais'!$F$4:$F$999='Gastos das Atividades'!$B7),-('Gastos das Atividades'!AQ$1&gt;='Gastos Gerais'!$D$4:$D$999),-('Gastos das Atividades'!AQ$1&lt;='Gastos Gerais'!$E$4:$E$999),-('Gastos Gerais'!$C$4:$C$999))</f>
        <v>106331</v>
      </c>
      <c r="AR7" s="149">
        <f>SUMPRODUCT(-('Gastos Gerais'!$F$4:$F$999='Gastos das Atividades'!$B7),-('Gastos das Atividades'!AR$1&gt;='Gastos Gerais'!$D$4:$D$999),-('Gastos das Atividades'!AR$1&lt;='Gastos Gerais'!$E$4:$E$999),-('Gastos Gerais'!$C$4:$C$999))</f>
        <v>106331</v>
      </c>
      <c r="AS7" s="149">
        <f>SUMPRODUCT(-('Gastos Gerais'!$F$4:$F$999='Gastos das Atividades'!$B7),-('Gastos das Atividades'!AS$1&gt;='Gastos Gerais'!$D$4:$D$999),-('Gastos das Atividades'!AS$1&lt;='Gastos Gerais'!$E$4:$E$999),-('Gastos Gerais'!$C$4:$C$999))</f>
        <v>0</v>
      </c>
      <c r="AT7" s="149">
        <f>SUMPRODUCT(-('Gastos Gerais'!$F$4:$F$999='Gastos das Atividades'!$B7),-('Gastos das Atividades'!AT$1&gt;='Gastos Gerais'!$D$4:$D$999),-('Gastos das Atividades'!AT$1&lt;='Gastos Gerais'!$E$4:$E$999),-('Gastos Gerais'!$C$4:$C$999))</f>
        <v>0</v>
      </c>
      <c r="AU7" s="149">
        <f>SUMPRODUCT(-('Gastos Gerais'!$F$4:$F$999='Gastos das Atividades'!$B7),-('Gastos das Atividades'!AU$1&gt;='Gastos Gerais'!$D$4:$D$999),-('Gastos das Atividades'!AU$1&lt;='Gastos Gerais'!$E$4:$E$999),-('Gastos Gerais'!$C$4:$C$999))</f>
        <v>0</v>
      </c>
      <c r="AV7" s="149">
        <f>SUMPRODUCT(-('Gastos Gerais'!$F$4:$F$999='Gastos das Atividades'!$B7),-('Gastos das Atividades'!AV$1&gt;='Gastos Gerais'!$D$4:$D$999),-('Gastos das Atividades'!AV$1&lt;='Gastos Gerais'!$E$4:$E$999),-('Gastos Gerais'!$C$4:$C$999))</f>
        <v>0</v>
      </c>
      <c r="AW7" s="149">
        <f>SUMPRODUCT(-('Gastos Gerais'!$F$4:$F$999='Gastos das Atividades'!$B7),-('Gastos das Atividades'!AW$1&gt;='Gastos Gerais'!$D$4:$D$999),-('Gastos das Atividades'!AW$1&lt;='Gastos Gerais'!$E$4:$E$999),-('Gastos Gerais'!$C$4:$C$999))</f>
        <v>0</v>
      </c>
      <c r="AX7" s="149">
        <f>SUMPRODUCT(-('Gastos Gerais'!$F$4:$F$999='Gastos das Atividades'!$B7),-('Gastos das Atividades'!AX$1&gt;='Gastos Gerais'!$D$4:$D$999),-('Gastos das Atividades'!AX$1&lt;='Gastos Gerais'!$E$4:$E$999),-('Gastos Gerais'!$C$4:$C$999))</f>
        <v>0</v>
      </c>
      <c r="AY7" s="318">
        <f t="shared" si="4"/>
        <v>623389</v>
      </c>
      <c r="AZ7" s="149">
        <f t="shared" si="5"/>
        <v>1275972</v>
      </c>
      <c r="BA7" s="149">
        <f t="shared" si="6"/>
        <v>1275972</v>
      </c>
      <c r="BB7" s="149">
        <f t="shared" si="7"/>
        <v>1275972</v>
      </c>
      <c r="BC7" s="319">
        <f t="shared" si="8"/>
        <v>4451305</v>
      </c>
      <c r="BD7" s="156">
        <f t="shared" si="0"/>
        <v>1.6408578109065229E-2</v>
      </c>
      <c r="BE7" s="156">
        <f t="shared" si="1"/>
        <v>3.3585588175248808E-2</v>
      </c>
      <c r="BF7" s="156">
        <f t="shared" si="2"/>
        <v>3.3585588175248808E-2</v>
      </c>
      <c r="BG7" s="156">
        <f t="shared" si="2"/>
        <v>3.3585588175248808E-2</v>
      </c>
      <c r="BH7" s="320">
        <f t="shared" si="3"/>
        <v>0.11716534263481165</v>
      </c>
    </row>
    <row r="8" spans="1:61">
      <c r="A8" s="321">
        <v>4</v>
      </c>
      <c r="B8" s="328" t="s">
        <v>567</v>
      </c>
      <c r="C8" s="149">
        <f>SUMPRODUCT(-('Gastos Gerais'!$F$4:$F$999='Gastos das Atividades'!$B8),-('Gastos das Atividades'!C$1&gt;='Gastos Gerais'!$D$4:$D$999),-('Gastos das Atividades'!C$1&lt;='Gastos Gerais'!$E$4:$E$999),-('Gastos Gerais'!$C$4:$C$999))</f>
        <v>0</v>
      </c>
      <c r="D8" s="149">
        <f>SUMPRODUCT(-('Gastos Gerais'!$F$4:$F$999='Gastos das Atividades'!$B8),-('Gastos das Atividades'!D$1&gt;='Gastos Gerais'!$D$4:$D$999),-('Gastos das Atividades'!D$1&lt;='Gastos Gerais'!$E$4:$E$999),-('Gastos Gerais'!$C$4:$C$999))</f>
        <v>150500</v>
      </c>
      <c r="E8" s="149">
        <f>SUMPRODUCT(-('Gastos Gerais'!$F$4:$F$999='Gastos das Atividades'!$B8),-('Gastos das Atividades'!E$1&gt;='Gastos Gerais'!$D$4:$D$999),-('Gastos das Atividades'!E$1&lt;='Gastos Gerais'!$E$4:$E$999),-('Gastos Gerais'!$C$4:$C$999))</f>
        <v>150500</v>
      </c>
      <c r="F8" s="149">
        <f>SUMPRODUCT(-('Gastos Gerais'!$F$4:$F$999='Gastos das Atividades'!$B8),-('Gastos das Atividades'!F$1&gt;='Gastos Gerais'!$D$4:$D$999),-('Gastos das Atividades'!F$1&lt;='Gastos Gerais'!$E$4:$E$999),-('Gastos Gerais'!$C$4:$C$999))</f>
        <v>224950</v>
      </c>
      <c r="G8" s="149">
        <f>SUMPRODUCT(-('Gastos Gerais'!$F$4:$F$999='Gastos das Atividades'!$B8),-('Gastos das Atividades'!G$1&gt;='Gastos Gerais'!$D$4:$D$999),-('Gastos das Atividades'!G$1&lt;='Gastos Gerais'!$E$4:$E$999),-('Gastos Gerais'!$C$4:$C$999))</f>
        <v>224950</v>
      </c>
      <c r="H8" s="149">
        <f>SUMPRODUCT(-('Gastos Gerais'!$F$4:$F$999='Gastos das Atividades'!$B8),-('Gastos das Atividades'!H$1&gt;='Gastos Gerais'!$D$4:$D$999),-('Gastos das Atividades'!H$1&lt;='Gastos Gerais'!$E$4:$E$999),-('Gastos Gerais'!$C$4:$C$999))</f>
        <v>224950</v>
      </c>
      <c r="I8" s="149">
        <f>SUMPRODUCT(-('Gastos Gerais'!$F$4:$F$999='Gastos das Atividades'!$B8),-('Gastos das Atividades'!I$1&gt;='Gastos Gerais'!$D$4:$D$999),-('Gastos das Atividades'!I$1&lt;='Gastos Gerais'!$E$4:$E$999),-('Gastos Gerais'!$C$4:$C$999))</f>
        <v>150350</v>
      </c>
      <c r="J8" s="149">
        <f>SUMPRODUCT(-('Gastos Gerais'!$F$4:$F$999='Gastos das Atividades'!$B8),-('Gastos das Atividades'!J$1&gt;='Gastos Gerais'!$D$4:$D$999),-('Gastos das Atividades'!J$1&lt;='Gastos Gerais'!$E$4:$E$999),-('Gastos Gerais'!$C$4:$C$999))</f>
        <v>411592</v>
      </c>
      <c r="K8" s="149">
        <f>SUMPRODUCT(-('Gastos Gerais'!$F$4:$F$999='Gastos das Atividades'!$B8),-('Gastos das Atividades'!K$1&gt;='Gastos Gerais'!$D$4:$D$999),-('Gastos das Atividades'!K$1&lt;='Gastos Gerais'!$E$4:$E$999),-('Gastos Gerais'!$C$4:$C$999))</f>
        <v>411592</v>
      </c>
      <c r="L8" s="149">
        <f>SUMPRODUCT(-('Gastos Gerais'!$F$4:$F$999='Gastos das Atividades'!$B8),-('Gastos das Atividades'!L$1&gt;='Gastos Gerais'!$D$4:$D$999),-('Gastos das Atividades'!L$1&lt;='Gastos Gerais'!$E$4:$E$999),-('Gastos Gerais'!$C$4:$C$999))</f>
        <v>411592</v>
      </c>
      <c r="M8" s="149">
        <f>SUMPRODUCT(-('Gastos Gerais'!$F$4:$F$999='Gastos das Atividades'!$B8),-('Gastos das Atividades'!M$1&gt;='Gastos Gerais'!$D$4:$D$999),-('Gastos das Atividades'!M$1&lt;='Gastos Gerais'!$E$4:$E$999),-('Gastos Gerais'!$C$4:$C$999))</f>
        <v>411592</v>
      </c>
      <c r="N8" s="149">
        <f>SUMPRODUCT(-('Gastos Gerais'!$F$4:$F$999='Gastos das Atividades'!$B8),-('Gastos das Atividades'!N$1&gt;='Gastos Gerais'!$D$4:$D$999),-('Gastos das Atividades'!N$1&lt;='Gastos Gerais'!$E$4:$E$999),-('Gastos Gerais'!$C$4:$C$999))</f>
        <v>436592</v>
      </c>
      <c r="O8" s="149">
        <f>SUMPRODUCT(-('Gastos Gerais'!$F$4:$F$999='Gastos das Atividades'!$B8),-('Gastos das Atividades'!O$1&gt;='Gastos Gerais'!$D$4:$D$999),-('Gastos das Atividades'!O$1&lt;='Gastos Gerais'!$E$4:$E$999),-('Gastos Gerais'!$C$4:$C$999))</f>
        <v>675232</v>
      </c>
      <c r="P8" s="149">
        <f>SUMPRODUCT(-('Gastos Gerais'!$F$4:$F$999='Gastos das Atividades'!$B8),-('Gastos das Atividades'!P$1&gt;='Gastos Gerais'!$D$4:$D$999),-('Gastos das Atividades'!P$1&lt;='Gastos Gerais'!$E$4:$E$999),-('Gastos Gerais'!$C$4:$C$999))</f>
        <v>650232</v>
      </c>
      <c r="Q8" s="149">
        <f>SUMPRODUCT(-('Gastos Gerais'!$F$4:$F$999='Gastos das Atividades'!$B8),-('Gastos das Atividades'!Q$1&gt;='Gastos Gerais'!$D$4:$D$999),-('Gastos das Atividades'!Q$1&lt;='Gastos Gerais'!$E$4:$E$999),-('Gastos Gerais'!$C$4:$C$999))</f>
        <v>411592</v>
      </c>
      <c r="R8" s="149">
        <f>SUMPRODUCT(-('Gastos Gerais'!$F$4:$F$999='Gastos das Atividades'!$B8),-('Gastos das Atividades'!R$1&gt;='Gastos Gerais'!$D$4:$D$999),-('Gastos das Atividades'!R$1&lt;='Gastos Gerais'!$E$4:$E$999),-('Gastos Gerais'!$C$4:$C$999))</f>
        <v>411592</v>
      </c>
      <c r="S8" s="149">
        <f>SUMPRODUCT(-('Gastos Gerais'!$F$4:$F$999='Gastos das Atividades'!$B8),-('Gastos das Atividades'!S$1&gt;='Gastos Gerais'!$D$4:$D$999),-('Gastos das Atividades'!S$1&lt;='Gastos Gerais'!$E$4:$E$999),-('Gastos Gerais'!$C$4:$C$999))</f>
        <v>411592</v>
      </c>
      <c r="T8" s="149">
        <f>SUMPRODUCT(-('Gastos Gerais'!$F$4:$F$999='Gastos das Atividades'!$B8),-('Gastos das Atividades'!T$1&gt;='Gastos Gerais'!$D$4:$D$999),-('Gastos das Atividades'!T$1&lt;='Gastos Gerais'!$E$4:$E$999),-('Gastos Gerais'!$C$4:$C$999))</f>
        <v>411592</v>
      </c>
      <c r="U8" s="149">
        <f>SUMPRODUCT(-('Gastos Gerais'!$F$4:$F$999='Gastos das Atividades'!$B8),-('Gastos das Atividades'!U$1&gt;='Gastos Gerais'!$D$4:$D$999),-('Gastos das Atividades'!U$1&lt;='Gastos Gerais'!$E$4:$E$999),-('Gastos Gerais'!$C$4:$C$999))</f>
        <v>411592</v>
      </c>
      <c r="V8" s="149">
        <f>SUMPRODUCT(-('Gastos Gerais'!$F$4:$F$999='Gastos das Atividades'!$B8),-('Gastos das Atividades'!V$1&gt;='Gastos Gerais'!$D$4:$D$999),-('Gastos das Atividades'!V$1&lt;='Gastos Gerais'!$E$4:$E$999),-('Gastos Gerais'!$C$4:$C$999))</f>
        <v>411592</v>
      </c>
      <c r="W8" s="149">
        <f>SUMPRODUCT(-('Gastos Gerais'!$F$4:$F$999='Gastos das Atividades'!$B8),-('Gastos das Atividades'!W$1&gt;='Gastos Gerais'!$D$4:$D$999),-('Gastos das Atividades'!W$1&lt;='Gastos Gerais'!$E$4:$E$999),-('Gastos Gerais'!$C$4:$C$999))</f>
        <v>411592</v>
      </c>
      <c r="X8" s="149">
        <f>SUMPRODUCT(-('Gastos Gerais'!$F$4:$F$999='Gastos das Atividades'!$B8),-('Gastos das Atividades'!X$1&gt;='Gastos Gerais'!$D$4:$D$999),-('Gastos das Atividades'!X$1&lt;='Gastos Gerais'!$E$4:$E$999),-('Gastos Gerais'!$C$4:$C$999))</f>
        <v>411592</v>
      </c>
      <c r="Y8" s="149">
        <f>SUMPRODUCT(-('Gastos Gerais'!$F$4:$F$999='Gastos das Atividades'!$B8),-('Gastos das Atividades'!Y$1&gt;='Gastos Gerais'!$D$4:$D$999),-('Gastos das Atividades'!Y$1&lt;='Gastos Gerais'!$E$4:$E$999),-('Gastos Gerais'!$C$4:$C$999))</f>
        <v>411592</v>
      </c>
      <c r="Z8" s="149">
        <f>SUMPRODUCT(-('Gastos Gerais'!$F$4:$F$999='Gastos das Atividades'!$B8),-('Gastos das Atividades'!Z$1&gt;='Gastos Gerais'!$D$4:$D$999),-('Gastos das Atividades'!Z$1&lt;='Gastos Gerais'!$E$4:$E$999),-('Gastos Gerais'!$C$4:$C$999))</f>
        <v>411592</v>
      </c>
      <c r="AA8" s="149">
        <f>SUMPRODUCT(-('Gastos Gerais'!$F$4:$F$999='Gastos das Atividades'!$B8),-('Gastos das Atividades'!AA$1&gt;='Gastos Gerais'!$D$4:$D$999),-('Gastos das Atividades'!AA$1&lt;='Gastos Gerais'!$E$4:$E$999),-('Gastos Gerais'!$C$4:$C$999))</f>
        <v>645232</v>
      </c>
      <c r="AB8" s="149">
        <f>SUMPRODUCT(-('Gastos Gerais'!$F$4:$F$999='Gastos das Atividades'!$B8),-('Gastos das Atividades'!AB$1&gt;='Gastos Gerais'!$D$4:$D$999),-('Gastos das Atividades'!AB$1&lt;='Gastos Gerais'!$E$4:$E$999),-('Gastos Gerais'!$C$4:$C$999))</f>
        <v>645232</v>
      </c>
      <c r="AC8" s="149">
        <f>SUMPRODUCT(-('Gastos Gerais'!$F$4:$F$999='Gastos das Atividades'!$B8),-('Gastos das Atividades'!AC$1&gt;='Gastos Gerais'!$D$4:$D$999),-('Gastos das Atividades'!AC$1&lt;='Gastos Gerais'!$E$4:$E$999),-('Gastos Gerais'!$C$4:$C$999))</f>
        <v>411592</v>
      </c>
      <c r="AD8" s="149">
        <f>SUMPRODUCT(-('Gastos Gerais'!$F$4:$F$999='Gastos das Atividades'!$B8),-('Gastos das Atividades'!AD$1&gt;='Gastos Gerais'!$D$4:$D$999),-('Gastos das Atividades'!AD$1&lt;='Gastos Gerais'!$E$4:$E$999),-('Gastos Gerais'!$C$4:$C$999))</f>
        <v>411592</v>
      </c>
      <c r="AE8" s="149">
        <f>SUMPRODUCT(-('Gastos Gerais'!$F$4:$F$999='Gastos das Atividades'!$B8),-('Gastos das Atividades'!AE$1&gt;='Gastos Gerais'!$D$4:$D$999),-('Gastos das Atividades'!AE$1&lt;='Gastos Gerais'!$E$4:$E$999),-('Gastos Gerais'!$C$4:$C$999))</f>
        <v>411592</v>
      </c>
      <c r="AF8" s="149">
        <f>SUMPRODUCT(-('Gastos Gerais'!$F$4:$F$999='Gastos das Atividades'!$B8),-('Gastos das Atividades'!AF$1&gt;='Gastos Gerais'!$D$4:$D$999),-('Gastos das Atividades'!AF$1&lt;='Gastos Gerais'!$E$4:$E$999),-('Gastos Gerais'!$C$4:$C$999))</f>
        <v>411592</v>
      </c>
      <c r="AG8" s="149">
        <f>SUMPRODUCT(-('Gastos Gerais'!$F$4:$F$999='Gastos das Atividades'!$B8),-('Gastos das Atividades'!AG$1&gt;='Gastos Gerais'!$D$4:$D$999),-('Gastos das Atividades'!AG$1&lt;='Gastos Gerais'!$E$4:$E$999),-('Gastos Gerais'!$C$4:$C$999))</f>
        <v>411592</v>
      </c>
      <c r="AH8" s="149">
        <f>SUMPRODUCT(-('Gastos Gerais'!$F$4:$F$999='Gastos das Atividades'!$B8),-('Gastos das Atividades'!AH$1&gt;='Gastos Gerais'!$D$4:$D$999),-('Gastos das Atividades'!AH$1&lt;='Gastos Gerais'!$E$4:$E$999),-('Gastos Gerais'!$C$4:$C$999))</f>
        <v>411592</v>
      </c>
      <c r="AI8" s="149">
        <f>SUMPRODUCT(-('Gastos Gerais'!$F$4:$F$999='Gastos das Atividades'!$B8),-('Gastos das Atividades'!AI$1&gt;='Gastos Gerais'!$D$4:$D$999),-('Gastos das Atividades'!AI$1&lt;='Gastos Gerais'!$E$4:$E$999),-('Gastos Gerais'!$C$4:$C$999))</f>
        <v>411592</v>
      </c>
      <c r="AJ8" s="149">
        <f>SUMPRODUCT(-('Gastos Gerais'!$F$4:$F$999='Gastos das Atividades'!$B8),-('Gastos das Atividades'!AJ$1&gt;='Gastos Gerais'!$D$4:$D$999),-('Gastos das Atividades'!AJ$1&lt;='Gastos Gerais'!$E$4:$E$999),-('Gastos Gerais'!$C$4:$C$999))</f>
        <v>411592</v>
      </c>
      <c r="AK8" s="149">
        <f>SUMPRODUCT(-('Gastos Gerais'!$F$4:$F$999='Gastos das Atividades'!$B8),-('Gastos das Atividades'!AK$1&gt;='Gastos Gerais'!$D$4:$D$999),-('Gastos das Atividades'!AK$1&lt;='Gastos Gerais'!$E$4:$E$999),-('Gastos Gerais'!$C$4:$C$999))</f>
        <v>411592</v>
      </c>
      <c r="AL8" s="149">
        <f>SUMPRODUCT(-('Gastos Gerais'!$F$4:$F$999='Gastos das Atividades'!$B8),-('Gastos das Atividades'!AL$1&gt;='Gastos Gerais'!$D$4:$D$999),-('Gastos das Atividades'!AL$1&lt;='Gastos Gerais'!$E$4:$E$999),-('Gastos Gerais'!$C$4:$C$999))</f>
        <v>411592</v>
      </c>
      <c r="AM8" s="149">
        <f>SUMPRODUCT(-('Gastos Gerais'!$F$4:$F$999='Gastos das Atividades'!$B8),-('Gastos das Atividades'!AM$1&gt;='Gastos Gerais'!$D$4:$D$999),-('Gastos das Atividades'!AM$1&lt;='Gastos Gerais'!$E$4:$E$999),-('Gastos Gerais'!$C$4:$C$999))</f>
        <v>645232</v>
      </c>
      <c r="AN8" s="149">
        <f>SUMPRODUCT(-('Gastos Gerais'!$F$4:$F$999='Gastos das Atividades'!$B8),-('Gastos das Atividades'!AN$1&gt;='Gastos Gerais'!$D$4:$D$999),-('Gastos das Atividades'!AN$1&lt;='Gastos Gerais'!$E$4:$E$999),-('Gastos Gerais'!$C$4:$C$999))</f>
        <v>645232</v>
      </c>
      <c r="AO8" s="149">
        <f>SUMPRODUCT(-('Gastos Gerais'!$F$4:$F$999='Gastos das Atividades'!$B8),-('Gastos das Atividades'!AO$1&gt;='Gastos Gerais'!$D$4:$D$999),-('Gastos das Atividades'!AO$1&lt;='Gastos Gerais'!$E$4:$E$999),-('Gastos Gerais'!$C$4:$C$999))</f>
        <v>411592</v>
      </c>
      <c r="AP8" s="149">
        <f>SUMPRODUCT(-('Gastos Gerais'!$F$4:$F$999='Gastos das Atividades'!$B8),-('Gastos das Atividades'!AP$1&gt;='Gastos Gerais'!$D$4:$D$999),-('Gastos das Atividades'!AP$1&lt;='Gastos Gerais'!$E$4:$E$999),-('Gastos Gerais'!$C$4:$C$999))</f>
        <v>411592</v>
      </c>
      <c r="AQ8" s="149">
        <f>SUMPRODUCT(-('Gastos Gerais'!$F$4:$F$999='Gastos das Atividades'!$B8),-('Gastos das Atividades'!AQ$1&gt;='Gastos Gerais'!$D$4:$D$999),-('Gastos das Atividades'!AQ$1&lt;='Gastos Gerais'!$E$4:$E$999),-('Gastos Gerais'!$C$4:$C$999))</f>
        <v>411592</v>
      </c>
      <c r="AR8" s="149">
        <f>SUMPRODUCT(-('Gastos Gerais'!$F$4:$F$999='Gastos das Atividades'!$B8),-('Gastos das Atividades'!AR$1&gt;='Gastos Gerais'!$D$4:$D$999),-('Gastos das Atividades'!AR$1&lt;='Gastos Gerais'!$E$4:$E$999),-('Gastos Gerais'!$C$4:$C$999))</f>
        <v>411592</v>
      </c>
      <c r="AS8" s="149">
        <f>SUMPRODUCT(-('Gastos Gerais'!$F$4:$F$999='Gastos das Atividades'!$B8),-('Gastos das Atividades'!AS$1&gt;='Gastos Gerais'!$D$4:$D$999),-('Gastos das Atividades'!AS$1&lt;='Gastos Gerais'!$E$4:$E$999),-('Gastos Gerais'!$C$4:$C$999))</f>
        <v>0</v>
      </c>
      <c r="AT8" s="149">
        <f>SUMPRODUCT(-('Gastos Gerais'!$F$4:$F$999='Gastos das Atividades'!$B8),-('Gastos das Atividades'!AT$1&gt;='Gastos Gerais'!$D$4:$D$999),-('Gastos das Atividades'!AT$1&lt;='Gastos Gerais'!$E$4:$E$999),-('Gastos Gerais'!$C$4:$C$999))</f>
        <v>0</v>
      </c>
      <c r="AU8" s="149">
        <f>SUMPRODUCT(-('Gastos Gerais'!$F$4:$F$999='Gastos das Atividades'!$B8),-('Gastos das Atividades'!AU$1&gt;='Gastos Gerais'!$D$4:$D$999),-('Gastos das Atividades'!AU$1&lt;='Gastos Gerais'!$E$4:$E$999),-('Gastos Gerais'!$C$4:$C$999))</f>
        <v>0</v>
      </c>
      <c r="AV8" s="149">
        <f>SUMPRODUCT(-('Gastos Gerais'!$F$4:$F$999='Gastos das Atividades'!$B8),-('Gastos das Atividades'!AV$1&gt;='Gastos Gerais'!$D$4:$D$999),-('Gastos das Atividades'!AV$1&lt;='Gastos Gerais'!$E$4:$E$999),-('Gastos Gerais'!$C$4:$C$999))</f>
        <v>0</v>
      </c>
      <c r="AW8" s="149">
        <f>SUMPRODUCT(-('Gastos Gerais'!$F$4:$F$999='Gastos das Atividades'!$B8),-('Gastos das Atividades'!AW$1&gt;='Gastos Gerais'!$D$4:$D$999),-('Gastos das Atividades'!AW$1&lt;='Gastos Gerais'!$E$4:$E$999),-('Gastos Gerais'!$C$4:$C$999))</f>
        <v>0</v>
      </c>
      <c r="AX8" s="149">
        <f>SUMPRODUCT(-('Gastos Gerais'!$F$4:$F$999='Gastos das Atividades'!$B8),-('Gastos das Atividades'!AX$1&gt;='Gastos Gerais'!$D$4:$D$999),-('Gastos das Atividades'!AX$1&lt;='Gastos Gerais'!$E$4:$E$999),-('Gastos Gerais'!$C$4:$C$999))</f>
        <v>0</v>
      </c>
      <c r="AY8" s="318">
        <f t="shared" si="4"/>
        <v>975850</v>
      </c>
      <c r="AZ8" s="149">
        <f t="shared" si="5"/>
        <v>5205142</v>
      </c>
      <c r="BA8" s="149">
        <f t="shared" si="6"/>
        <v>5406384</v>
      </c>
      <c r="BB8" s="149">
        <f t="shared" si="7"/>
        <v>5406384</v>
      </c>
      <c r="BC8" s="319">
        <f t="shared" si="8"/>
        <v>16993760</v>
      </c>
      <c r="BD8" s="156">
        <f t="shared" si="0"/>
        <v>2.5685905506403393E-2</v>
      </c>
      <c r="BE8" s="156">
        <f t="shared" si="1"/>
        <v>0.13700751709731165</v>
      </c>
      <c r="BF8" s="156">
        <f t="shared" si="2"/>
        <v>0.14230452278047978</v>
      </c>
      <c r="BG8" s="156">
        <f t="shared" si="2"/>
        <v>0.14230452278047978</v>
      </c>
      <c r="BH8" s="320">
        <f t="shared" si="3"/>
        <v>0.44730246816467462</v>
      </c>
    </row>
    <row r="9" spans="1:61" ht="13.5" thickBot="1">
      <c r="A9" s="321">
        <v>5</v>
      </c>
      <c r="B9" s="328" t="s">
        <v>718</v>
      </c>
      <c r="C9" s="267">
        <f>SUMPRODUCT(-('Gastos Gerais'!$F$4:$F$999='Gastos das Atividades'!$B9),-('Gastos das Atividades'!C$1&gt;='Gastos Gerais'!$D$4:$D$999),-('Gastos das Atividades'!C$1&lt;='Gastos Gerais'!$E$4:$E$999),-('Gastos Gerais'!$C$4:$C$999))</f>
        <v>0</v>
      </c>
      <c r="D9" s="149">
        <f>SUMPRODUCT(-('Gastos Gerais'!$F$4:$F$999='Gastos das Atividades'!$B9),-('Gastos das Atividades'!D$1&gt;='Gastos Gerais'!$D$4:$D$999),-('Gastos das Atividades'!D$1&lt;='Gastos Gerais'!$E$4:$E$999),-('Gastos Gerais'!$C$4:$C$999))</f>
        <v>250000</v>
      </c>
      <c r="E9" s="149">
        <f>SUMPRODUCT(-('Gastos Gerais'!$F$4:$F$999='Gastos das Atividades'!$B9),-('Gastos das Atividades'!E$1&gt;='Gastos Gerais'!$D$4:$D$999),-('Gastos das Atividades'!E$1&lt;='Gastos Gerais'!$E$4:$E$999),-('Gastos Gerais'!$C$4:$C$999))</f>
        <v>250000</v>
      </c>
      <c r="F9" s="149">
        <f>SUMPRODUCT(-('Gastos Gerais'!$F$4:$F$999='Gastos das Atividades'!$B9),-('Gastos das Atividades'!F$1&gt;='Gastos Gerais'!$D$4:$D$999),-('Gastos das Atividades'!F$1&lt;='Gastos Gerais'!$E$4:$E$999),-('Gastos Gerais'!$C$4:$C$999))</f>
        <v>250000</v>
      </c>
      <c r="G9" s="149">
        <f>SUMPRODUCT(-('Gastos Gerais'!$F$4:$F$999='Gastos das Atividades'!$B9),-('Gastos das Atividades'!G$1&gt;='Gastos Gerais'!$D$4:$D$999),-('Gastos das Atividades'!G$1&lt;='Gastos Gerais'!$E$4:$E$999),-('Gastos Gerais'!$C$4:$C$999))</f>
        <v>250000</v>
      </c>
      <c r="H9" s="149">
        <f>SUMPRODUCT(-('Gastos Gerais'!$F$4:$F$999='Gastos das Atividades'!$B9),-('Gastos das Atividades'!H$1&gt;='Gastos Gerais'!$D$4:$D$999),-('Gastos das Atividades'!H$1&lt;='Gastos Gerais'!$E$4:$E$999),-('Gastos Gerais'!$C$4:$C$999))</f>
        <v>250000</v>
      </c>
      <c r="I9" s="149">
        <f>SUMPRODUCT(-('Gastos Gerais'!$F$4:$F$999='Gastos das Atividades'!$B9),-('Gastos das Atividades'!I$1&gt;='Gastos Gerais'!$D$4:$D$999),-('Gastos das Atividades'!I$1&lt;='Gastos Gerais'!$E$4:$E$999),-('Gastos Gerais'!$C$4:$C$999))</f>
        <v>275000</v>
      </c>
      <c r="J9" s="149">
        <f>SUMPRODUCT(-('Gastos Gerais'!$F$4:$F$999='Gastos das Atividades'!$B9),-('Gastos das Atividades'!J$1&gt;='Gastos Gerais'!$D$4:$D$999),-('Gastos das Atividades'!J$1&lt;='Gastos Gerais'!$E$4:$E$999),-('Gastos Gerais'!$C$4:$C$999))</f>
        <v>275000</v>
      </c>
      <c r="K9" s="149">
        <f>SUMPRODUCT(-('Gastos Gerais'!$F$4:$F$999='Gastos das Atividades'!$B9),-('Gastos das Atividades'!K$1&gt;='Gastos Gerais'!$D$4:$D$999),-('Gastos das Atividades'!K$1&lt;='Gastos Gerais'!$E$4:$E$999),-('Gastos Gerais'!$C$4:$C$999))</f>
        <v>275000</v>
      </c>
      <c r="L9" s="149">
        <f>SUMPRODUCT(-('Gastos Gerais'!$F$4:$F$999='Gastos das Atividades'!$B9),-('Gastos das Atividades'!L$1&gt;='Gastos Gerais'!$D$4:$D$999),-('Gastos das Atividades'!L$1&lt;='Gastos Gerais'!$E$4:$E$999),-('Gastos Gerais'!$C$4:$C$999))</f>
        <v>275000</v>
      </c>
      <c r="M9" s="149">
        <f>SUMPRODUCT(-('Gastos Gerais'!$F$4:$F$999='Gastos das Atividades'!$B9),-('Gastos das Atividades'!M$1&gt;='Gastos Gerais'!$D$4:$D$999),-('Gastos das Atividades'!M$1&lt;='Gastos Gerais'!$E$4:$E$999),-('Gastos Gerais'!$C$4:$C$999))</f>
        <v>275000</v>
      </c>
      <c r="N9" s="149">
        <f>SUMPRODUCT(-('Gastos Gerais'!$F$4:$F$999='Gastos das Atividades'!$B9),-('Gastos das Atividades'!N$1&gt;='Gastos Gerais'!$D$4:$D$999),-('Gastos das Atividades'!N$1&lt;='Gastos Gerais'!$E$4:$E$999),-('Gastos Gerais'!$C$4:$C$999))</f>
        <v>275000</v>
      </c>
      <c r="O9" s="149">
        <f>SUMPRODUCT(-('Gastos Gerais'!$F$4:$F$999='Gastos das Atividades'!$B9),-('Gastos das Atividades'!O$1&gt;='Gastos Gerais'!$D$4:$D$999),-('Gastos das Atividades'!O$1&lt;='Gastos Gerais'!$E$4:$E$999),-('Gastos Gerais'!$C$4:$C$999))</f>
        <v>275000</v>
      </c>
      <c r="P9" s="149">
        <f>SUMPRODUCT(-('Gastos Gerais'!$F$4:$F$999='Gastos das Atividades'!$B9),-('Gastos das Atividades'!P$1&gt;='Gastos Gerais'!$D$4:$D$999),-('Gastos das Atividades'!P$1&lt;='Gastos Gerais'!$E$4:$E$999),-('Gastos Gerais'!$C$4:$C$999))</f>
        <v>275000</v>
      </c>
      <c r="Q9" s="149">
        <f>SUMPRODUCT(-('Gastos Gerais'!$F$4:$F$999='Gastos das Atividades'!$B9),-('Gastos das Atividades'!Q$1&gt;='Gastos Gerais'!$D$4:$D$999),-('Gastos das Atividades'!Q$1&lt;='Gastos Gerais'!$E$4:$E$999),-('Gastos Gerais'!$C$4:$C$999))</f>
        <v>275000</v>
      </c>
      <c r="R9" s="149">
        <f>SUMPRODUCT(-('Gastos Gerais'!$F$4:$F$999='Gastos das Atividades'!$B9),-('Gastos das Atividades'!R$1&gt;='Gastos Gerais'!$D$4:$D$999),-('Gastos das Atividades'!R$1&lt;='Gastos Gerais'!$E$4:$E$999),-('Gastos Gerais'!$C$4:$C$999))</f>
        <v>275000</v>
      </c>
      <c r="S9" s="149">
        <f>SUMPRODUCT(-('Gastos Gerais'!$F$4:$F$999='Gastos das Atividades'!$B9),-('Gastos das Atividades'!S$1&gt;='Gastos Gerais'!$D$4:$D$999),-('Gastos das Atividades'!S$1&lt;='Gastos Gerais'!$E$4:$E$999),-('Gastos Gerais'!$C$4:$C$999))</f>
        <v>275000</v>
      </c>
      <c r="T9" s="149">
        <f>SUMPRODUCT(-('Gastos Gerais'!$F$4:$F$999='Gastos das Atividades'!$B9),-('Gastos das Atividades'!T$1&gt;='Gastos Gerais'!$D$4:$D$999),-('Gastos das Atividades'!T$1&lt;='Gastos Gerais'!$E$4:$E$999),-('Gastos Gerais'!$C$4:$C$999))</f>
        <v>283191.65000000002</v>
      </c>
      <c r="U9" s="149">
        <f>SUMPRODUCT(-('Gastos Gerais'!$F$4:$F$999='Gastos das Atividades'!$B9),-('Gastos das Atividades'!U$1&gt;='Gastos Gerais'!$D$4:$D$999),-('Gastos das Atividades'!U$1&lt;='Gastos Gerais'!$E$4:$E$999),-('Gastos Gerais'!$C$4:$C$999))</f>
        <v>298800</v>
      </c>
      <c r="V9" s="149">
        <f>SUMPRODUCT(-('Gastos Gerais'!$F$4:$F$999='Gastos das Atividades'!$B9),-('Gastos das Atividades'!V$1&gt;='Gastos Gerais'!$D$4:$D$999),-('Gastos das Atividades'!V$1&lt;='Gastos Gerais'!$E$4:$E$999),-('Gastos Gerais'!$C$4:$C$999))</f>
        <v>298800</v>
      </c>
      <c r="W9" s="149">
        <f>SUMPRODUCT(-('Gastos Gerais'!$F$4:$F$999='Gastos das Atividades'!$B9),-('Gastos das Atividades'!W$1&gt;='Gastos Gerais'!$D$4:$D$999),-('Gastos das Atividades'!W$1&lt;='Gastos Gerais'!$E$4:$E$999),-('Gastos Gerais'!$C$4:$C$999))</f>
        <v>298800</v>
      </c>
      <c r="X9" s="149">
        <f>SUMPRODUCT(-('Gastos Gerais'!$F$4:$F$999='Gastos das Atividades'!$B9),-('Gastos das Atividades'!X$1&gt;='Gastos Gerais'!$D$4:$D$999),-('Gastos das Atividades'!X$1&lt;='Gastos Gerais'!$E$4:$E$999),-('Gastos Gerais'!$C$4:$C$999))</f>
        <v>298800</v>
      </c>
      <c r="Y9" s="149">
        <f>SUMPRODUCT(-('Gastos Gerais'!$F$4:$F$999='Gastos das Atividades'!$B9),-('Gastos das Atividades'!Y$1&gt;='Gastos Gerais'!$D$4:$D$999),-('Gastos das Atividades'!Y$1&lt;='Gastos Gerais'!$E$4:$E$999),-('Gastos Gerais'!$C$4:$C$999))</f>
        <v>298800</v>
      </c>
      <c r="Z9" s="149">
        <f>SUMPRODUCT(-('Gastos Gerais'!$F$4:$F$999='Gastos das Atividades'!$B9),-('Gastos das Atividades'!Z$1&gt;='Gastos Gerais'!$D$4:$D$999),-('Gastos das Atividades'!Z$1&lt;='Gastos Gerais'!$E$4:$E$999),-('Gastos Gerais'!$C$4:$C$999))</f>
        <v>298800</v>
      </c>
      <c r="AA9" s="149">
        <f>SUMPRODUCT(-('Gastos Gerais'!$F$4:$F$999='Gastos das Atividades'!$B9),-('Gastos das Atividades'!AA$1&gt;='Gastos Gerais'!$D$4:$D$999),-('Gastos das Atividades'!AA$1&lt;='Gastos Gerais'!$E$4:$E$999),-('Gastos Gerais'!$C$4:$C$999))</f>
        <v>298800</v>
      </c>
      <c r="AB9" s="149">
        <f>SUMPRODUCT(-('Gastos Gerais'!$F$4:$F$999='Gastos das Atividades'!$B9),-('Gastos das Atividades'!AB$1&gt;='Gastos Gerais'!$D$4:$D$999),-('Gastos das Atividades'!AB$1&lt;='Gastos Gerais'!$E$4:$E$999),-('Gastos Gerais'!$C$4:$C$999))</f>
        <v>298800</v>
      </c>
      <c r="AC9" s="149">
        <f>SUMPRODUCT(-('Gastos Gerais'!$F$4:$F$999='Gastos das Atividades'!$B9),-('Gastos das Atividades'!AC$1&gt;='Gastos Gerais'!$D$4:$D$999),-('Gastos das Atividades'!AC$1&lt;='Gastos Gerais'!$E$4:$E$999),-('Gastos Gerais'!$C$4:$C$999))</f>
        <v>298800</v>
      </c>
      <c r="AD9" s="149">
        <f>SUMPRODUCT(-('Gastos Gerais'!$F$4:$F$999='Gastos das Atividades'!$B9),-('Gastos das Atividades'!AD$1&gt;='Gastos Gerais'!$D$4:$D$999),-('Gastos das Atividades'!AD$1&lt;='Gastos Gerais'!$E$4:$E$999),-('Gastos Gerais'!$C$4:$C$999))</f>
        <v>298800</v>
      </c>
      <c r="AE9" s="149">
        <f>SUMPRODUCT(-('Gastos Gerais'!$F$4:$F$999='Gastos das Atividades'!$B9),-('Gastos das Atividades'!AE$1&gt;='Gastos Gerais'!$D$4:$D$999),-('Gastos das Atividades'!AE$1&lt;='Gastos Gerais'!$E$4:$E$999),-('Gastos Gerais'!$C$4:$C$999))</f>
        <v>298800</v>
      </c>
      <c r="AF9" s="149">
        <f>SUMPRODUCT(-('Gastos Gerais'!$F$4:$F$999='Gastos das Atividades'!$B9),-('Gastos das Atividades'!AF$1&gt;='Gastos Gerais'!$D$4:$D$999),-('Gastos das Atividades'!AF$1&lt;='Gastos Gerais'!$E$4:$E$999),-('Gastos Gerais'!$C$4:$C$999))</f>
        <v>299627.84000000003</v>
      </c>
      <c r="AG9" s="149">
        <f>SUMPRODUCT(-('Gastos Gerais'!$F$4:$F$999='Gastos das Atividades'!$B9),-('Gastos das Atividades'!AG$1&gt;='Gastos Gerais'!$D$4:$D$999),-('Gastos das Atividades'!AG$1&lt;='Gastos Gerais'!$E$4:$E$999),-('Gastos Gerais'!$C$4:$C$999))</f>
        <v>359000</v>
      </c>
      <c r="AH9" s="149">
        <f>SUMPRODUCT(-('Gastos Gerais'!$F$4:$F$999='Gastos das Atividades'!$B9),-('Gastos das Atividades'!AH$1&gt;='Gastos Gerais'!$D$4:$D$999),-('Gastos das Atividades'!AH$1&lt;='Gastos Gerais'!$E$4:$E$999),-('Gastos Gerais'!$C$4:$C$999))</f>
        <v>359000</v>
      </c>
      <c r="AI9" s="149">
        <f>SUMPRODUCT(-('Gastos Gerais'!$F$4:$F$999='Gastos das Atividades'!$B9),-('Gastos das Atividades'!AI$1&gt;='Gastos Gerais'!$D$4:$D$999),-('Gastos das Atividades'!AI$1&lt;='Gastos Gerais'!$E$4:$E$999),-('Gastos Gerais'!$C$4:$C$999))</f>
        <v>359000</v>
      </c>
      <c r="AJ9" s="149">
        <f>SUMPRODUCT(-('Gastos Gerais'!$F$4:$F$999='Gastos das Atividades'!$B9),-('Gastos das Atividades'!AJ$1&gt;='Gastos Gerais'!$D$4:$D$999),-('Gastos das Atividades'!AJ$1&lt;='Gastos Gerais'!$E$4:$E$999),-('Gastos Gerais'!$C$4:$C$999))</f>
        <v>359000</v>
      </c>
      <c r="AK9" s="149">
        <f>SUMPRODUCT(-('Gastos Gerais'!$F$4:$F$999='Gastos das Atividades'!$B9),-('Gastos das Atividades'!AK$1&gt;='Gastos Gerais'!$D$4:$D$999),-('Gastos das Atividades'!AK$1&lt;='Gastos Gerais'!$E$4:$E$999),-('Gastos Gerais'!$C$4:$C$999))</f>
        <v>359000</v>
      </c>
      <c r="AL9" s="149">
        <f>SUMPRODUCT(-('Gastos Gerais'!$F$4:$F$999='Gastos das Atividades'!$B9),-('Gastos das Atividades'!AL$1&gt;='Gastos Gerais'!$D$4:$D$999),-('Gastos das Atividades'!AL$1&lt;='Gastos Gerais'!$E$4:$E$999),-('Gastos Gerais'!$C$4:$C$999))</f>
        <v>359000</v>
      </c>
      <c r="AM9" s="149">
        <f>SUMPRODUCT(-('Gastos Gerais'!$F$4:$F$999='Gastos das Atividades'!$B9),-('Gastos das Atividades'!AM$1&gt;='Gastos Gerais'!$D$4:$D$999),-('Gastos das Atividades'!AM$1&lt;='Gastos Gerais'!$E$4:$E$999),-('Gastos Gerais'!$C$4:$C$999))</f>
        <v>359000</v>
      </c>
      <c r="AN9" s="149">
        <f>SUMPRODUCT(-('Gastos Gerais'!$F$4:$F$999='Gastos das Atividades'!$B9),-('Gastos das Atividades'!AN$1&gt;='Gastos Gerais'!$D$4:$D$999),-('Gastos das Atividades'!AN$1&lt;='Gastos Gerais'!$E$4:$E$999),-('Gastos Gerais'!$C$4:$C$999))</f>
        <v>359000</v>
      </c>
      <c r="AO9" s="149">
        <f>SUMPRODUCT(-('Gastos Gerais'!$F$4:$F$999='Gastos das Atividades'!$B9),-('Gastos das Atividades'!AO$1&gt;='Gastos Gerais'!$D$4:$D$999),-('Gastos das Atividades'!AO$1&lt;='Gastos Gerais'!$E$4:$E$999),-('Gastos Gerais'!$C$4:$C$999))</f>
        <v>359000</v>
      </c>
      <c r="AP9" s="149">
        <f>SUMPRODUCT(-('Gastos Gerais'!$F$4:$F$999='Gastos das Atividades'!$B9),-('Gastos das Atividades'!AP$1&gt;='Gastos Gerais'!$D$4:$D$999),-('Gastos das Atividades'!AP$1&lt;='Gastos Gerais'!$E$4:$E$999),-('Gastos Gerais'!$C$4:$C$999))</f>
        <v>359000</v>
      </c>
      <c r="AQ9" s="149">
        <f>SUMPRODUCT(-('Gastos Gerais'!$F$4:$F$999='Gastos das Atividades'!$B9),-('Gastos das Atividades'!AQ$1&gt;='Gastos Gerais'!$D$4:$D$999),-('Gastos das Atividades'!AQ$1&lt;='Gastos Gerais'!$E$4:$E$999),-('Gastos Gerais'!$C$4:$C$999))</f>
        <v>359000</v>
      </c>
      <c r="AR9" s="149">
        <f>SUMPRODUCT(-('Gastos Gerais'!$F$4:$F$999='Gastos das Atividades'!$B9),-('Gastos das Atividades'!AR$1&gt;='Gastos Gerais'!$D$4:$D$999),-('Gastos das Atividades'!AR$1&lt;='Gastos Gerais'!$E$4:$E$999),-('Gastos Gerais'!$C$4:$C$999))</f>
        <v>359234.16</v>
      </c>
      <c r="AS9" s="149">
        <f>SUMPRODUCT(-('Gastos Gerais'!$F$4:$F$999='Gastos das Atividades'!$B9),-('Gastos das Atividades'!AS$1&gt;='Gastos Gerais'!$D$4:$D$999),-('Gastos das Atividades'!AS$1&lt;='Gastos Gerais'!$E$4:$E$999),-('Gastos Gerais'!$C$4:$C$999))</f>
        <v>0</v>
      </c>
      <c r="AT9" s="149">
        <f>SUMPRODUCT(-('Gastos Gerais'!$F$4:$F$999='Gastos das Atividades'!$B9),-('Gastos das Atividades'!AT$1&gt;='Gastos Gerais'!$D$4:$D$999),-('Gastos das Atividades'!AT$1&lt;='Gastos Gerais'!$E$4:$E$999),-('Gastos Gerais'!$C$4:$C$999))</f>
        <v>0</v>
      </c>
      <c r="AU9" s="149">
        <f>SUMPRODUCT(-('Gastos Gerais'!$F$4:$F$999='Gastos das Atividades'!$B9),-('Gastos das Atividades'!AU$1&gt;='Gastos Gerais'!$D$4:$D$999),-('Gastos das Atividades'!AU$1&lt;='Gastos Gerais'!$E$4:$E$999),-('Gastos Gerais'!$C$4:$C$999))</f>
        <v>0</v>
      </c>
      <c r="AV9" s="149">
        <f>SUMPRODUCT(-('Gastos Gerais'!$F$4:$F$999='Gastos das Atividades'!$B9),-('Gastos das Atividades'!AV$1&gt;='Gastos Gerais'!$D$4:$D$999),-('Gastos das Atividades'!AV$1&lt;='Gastos Gerais'!$E$4:$E$999),-('Gastos Gerais'!$C$4:$C$999))</f>
        <v>0</v>
      </c>
      <c r="AW9" s="149">
        <f>SUMPRODUCT(-('Gastos Gerais'!$F$4:$F$999='Gastos das Atividades'!$B9),-('Gastos das Atividades'!AW$1&gt;='Gastos Gerais'!$D$4:$D$999),-('Gastos das Atividades'!AW$1&lt;='Gastos Gerais'!$E$4:$E$999),-('Gastos Gerais'!$C$4:$C$999))</f>
        <v>0</v>
      </c>
      <c r="AX9" s="149">
        <f>SUMPRODUCT(-('Gastos Gerais'!$F$4:$F$999='Gastos das Atividades'!$B9),-('Gastos das Atividades'!AX$1&gt;='Gastos Gerais'!$D$4:$D$999),-('Gastos das Atividades'!AX$1&lt;='Gastos Gerais'!$E$4:$E$999),-('Gastos Gerais'!$C$4:$C$999))</f>
        <v>0</v>
      </c>
      <c r="AY9" s="318">
        <f t="shared" si="4"/>
        <v>1250000</v>
      </c>
      <c r="AZ9" s="149">
        <f t="shared" si="5"/>
        <v>3308191.65</v>
      </c>
      <c r="BA9" s="149">
        <f t="shared" si="6"/>
        <v>3586427.84</v>
      </c>
      <c r="BB9" s="149">
        <f t="shared" si="7"/>
        <v>4308234.16</v>
      </c>
      <c r="BC9" s="319">
        <f t="shared" si="8"/>
        <v>12452853.65</v>
      </c>
      <c r="BD9" s="156">
        <f t="shared" si="0"/>
        <v>3.2901964321365211E-2</v>
      </c>
      <c r="BE9" s="156">
        <f t="shared" si="1"/>
        <v>8.7076802909230644E-2</v>
      </c>
      <c r="BF9" s="156">
        <f t="shared" si="2"/>
        <v>9.4400416666264711E-2</v>
      </c>
      <c r="BG9" s="156">
        <f t="shared" si="2"/>
        <v>0.11339949329632545</v>
      </c>
      <c r="BH9" s="320">
        <f t="shared" si="3"/>
        <v>0.32777867719318604</v>
      </c>
    </row>
    <row r="10" spans="1:61" hidden="1">
      <c r="A10" s="321">
        <v>6</v>
      </c>
      <c r="B10" s="329"/>
      <c r="C10" s="149">
        <f>SUMPRODUCT(-('Gastos Gerais'!$F$4:$F$999='Gastos das Atividades'!$B10),-('Gastos das Atividades'!C$1&gt;='Gastos Gerais'!$D$4:$D$999),-('Gastos das Atividades'!C$1&lt;='Gastos Gerais'!$E$4:$E$999),-('Gastos Gerais'!$C$4:$C$999))</f>
        <v>0</v>
      </c>
      <c r="D10" s="149">
        <f>SUMPRODUCT(-('Gastos Gerais'!$F$4:$F$999='Gastos das Atividades'!$B10),-('Gastos das Atividades'!D$1&gt;='Gastos Gerais'!$D$4:$D$999),-('Gastos das Atividades'!D$1&lt;='Gastos Gerais'!$E$4:$E$999),-('Gastos Gerais'!$C$4:$C$999))</f>
        <v>0</v>
      </c>
      <c r="E10" s="149">
        <f>SUMPRODUCT(-('Gastos Gerais'!$F$4:$F$999='Gastos das Atividades'!$B10),-('Gastos das Atividades'!E$1&gt;='Gastos Gerais'!$D$4:$D$999),-('Gastos das Atividades'!E$1&lt;='Gastos Gerais'!$E$4:$E$999),-('Gastos Gerais'!$C$4:$C$999))</f>
        <v>0</v>
      </c>
      <c r="F10" s="149">
        <f>SUMPRODUCT(-('Gastos Gerais'!$F$4:$F$999='Gastos das Atividades'!$B10),-('Gastos das Atividades'!F$1&gt;='Gastos Gerais'!$D$4:$D$999),-('Gastos das Atividades'!F$1&lt;='Gastos Gerais'!$E$4:$E$999),-('Gastos Gerais'!$C$4:$C$999))</f>
        <v>0</v>
      </c>
      <c r="G10" s="149">
        <f>SUMPRODUCT(-('Gastos Gerais'!$F$4:$F$999='Gastos das Atividades'!$B10),-('Gastos das Atividades'!G$1&gt;='Gastos Gerais'!$D$4:$D$999),-('Gastos das Atividades'!G$1&lt;='Gastos Gerais'!$E$4:$E$999),-('Gastos Gerais'!$C$4:$C$999))</f>
        <v>0</v>
      </c>
      <c r="H10" s="149">
        <f>SUMPRODUCT(-('Gastos Gerais'!$F$4:$F$999='Gastos das Atividades'!$B10),-('Gastos das Atividades'!H$1&gt;='Gastos Gerais'!$D$4:$D$999),-('Gastos das Atividades'!H$1&lt;='Gastos Gerais'!$E$4:$E$999),-('Gastos Gerais'!$C$4:$C$999))</f>
        <v>0</v>
      </c>
      <c r="I10" s="149">
        <f>SUMPRODUCT(-('Gastos Gerais'!$F$4:$F$999='Gastos das Atividades'!$B10),-('Gastos das Atividades'!I$1&gt;='Gastos Gerais'!$D$4:$D$999),-('Gastos das Atividades'!I$1&lt;='Gastos Gerais'!$E$4:$E$999),-('Gastos Gerais'!$C$4:$C$999))</f>
        <v>0</v>
      </c>
      <c r="J10" s="149">
        <f>SUMPRODUCT(-('Gastos Gerais'!$F$4:$F$999='Gastos das Atividades'!$B10),-('Gastos das Atividades'!J$1&gt;='Gastos Gerais'!$D$4:$D$999),-('Gastos das Atividades'!J$1&lt;='Gastos Gerais'!$E$4:$E$999),-('Gastos Gerais'!$C$4:$C$999))</f>
        <v>0</v>
      </c>
      <c r="K10" s="149">
        <f>SUMPRODUCT(-('Gastos Gerais'!$F$4:$F$999='Gastos das Atividades'!$B10),-('Gastos das Atividades'!K$1&gt;='Gastos Gerais'!$D$4:$D$999),-('Gastos das Atividades'!K$1&lt;='Gastos Gerais'!$E$4:$E$999),-('Gastos Gerais'!$C$4:$C$999))</f>
        <v>0</v>
      </c>
      <c r="L10" s="149">
        <f>SUMPRODUCT(-('Gastos Gerais'!$F$4:$F$999='Gastos das Atividades'!$B10),-('Gastos das Atividades'!L$1&gt;='Gastos Gerais'!$D$4:$D$999),-('Gastos das Atividades'!L$1&lt;='Gastos Gerais'!$E$4:$E$999),-('Gastos Gerais'!$C$4:$C$999))</f>
        <v>0</v>
      </c>
      <c r="M10" s="149">
        <f>SUMPRODUCT(-('Gastos Gerais'!$F$4:$F$999='Gastos das Atividades'!$B10),-('Gastos das Atividades'!M$1&gt;='Gastos Gerais'!$D$4:$D$999),-('Gastos das Atividades'!M$1&lt;='Gastos Gerais'!$E$4:$E$999),-('Gastos Gerais'!$C$4:$C$999))</f>
        <v>0</v>
      </c>
      <c r="N10" s="149">
        <f>SUMPRODUCT(-('Gastos Gerais'!$F$4:$F$999='Gastos das Atividades'!$B10),-('Gastos das Atividades'!N$1&gt;='Gastos Gerais'!$D$4:$D$999),-('Gastos das Atividades'!N$1&lt;='Gastos Gerais'!$E$4:$E$999),-('Gastos Gerais'!$C$4:$C$999))</f>
        <v>0</v>
      </c>
      <c r="O10" s="149">
        <f>SUMPRODUCT(-('Gastos Gerais'!$F$4:$F$999='Gastos das Atividades'!$B10),-('Gastos das Atividades'!O$1&gt;='Gastos Gerais'!$D$4:$D$999),-('Gastos das Atividades'!O$1&lt;='Gastos Gerais'!$E$4:$E$999),-('Gastos Gerais'!$C$4:$C$999))</f>
        <v>0</v>
      </c>
      <c r="P10" s="149">
        <f>SUMPRODUCT(-('Gastos Gerais'!$F$4:$F$999='Gastos das Atividades'!$B10),-('Gastos das Atividades'!P$1&gt;='Gastos Gerais'!$D$4:$D$999),-('Gastos das Atividades'!P$1&lt;='Gastos Gerais'!$E$4:$E$999),-('Gastos Gerais'!$C$4:$C$999))</f>
        <v>0</v>
      </c>
      <c r="Q10" s="149">
        <f>SUMPRODUCT(-('Gastos Gerais'!$F$4:$F$999='Gastos das Atividades'!$B10),-('Gastos das Atividades'!Q$1&gt;='Gastos Gerais'!$D$4:$D$999),-('Gastos das Atividades'!Q$1&lt;='Gastos Gerais'!$E$4:$E$999),-('Gastos Gerais'!$C$4:$C$999))</f>
        <v>0</v>
      </c>
      <c r="R10" s="149">
        <f>SUMPRODUCT(-('Gastos Gerais'!$F$4:$F$999='Gastos das Atividades'!$B10),-('Gastos das Atividades'!R$1&gt;='Gastos Gerais'!$D$4:$D$999),-('Gastos das Atividades'!R$1&lt;='Gastos Gerais'!$E$4:$E$999),-('Gastos Gerais'!$C$4:$C$999))</f>
        <v>0</v>
      </c>
      <c r="S10" s="149">
        <f>SUMPRODUCT(-('Gastos Gerais'!$F$4:$F$999='Gastos das Atividades'!$B10),-('Gastos das Atividades'!S$1&gt;='Gastos Gerais'!$D$4:$D$999),-('Gastos das Atividades'!S$1&lt;='Gastos Gerais'!$E$4:$E$999),-('Gastos Gerais'!$C$4:$C$999))</f>
        <v>0</v>
      </c>
      <c r="T10" s="149">
        <f>SUMPRODUCT(-('Gastos Gerais'!$F$4:$F$999='Gastos das Atividades'!$B10),-('Gastos das Atividades'!T$1&gt;='Gastos Gerais'!$D$4:$D$999),-('Gastos das Atividades'!T$1&lt;='Gastos Gerais'!$E$4:$E$999),-('Gastos Gerais'!$C$4:$C$999))</f>
        <v>0</v>
      </c>
      <c r="U10" s="149">
        <f>SUMPRODUCT(-('Gastos Gerais'!$F$4:$F$999='Gastos das Atividades'!$B10),-('Gastos das Atividades'!U$1&gt;='Gastos Gerais'!$D$4:$D$999),-('Gastos das Atividades'!U$1&lt;='Gastos Gerais'!$E$4:$E$999),-('Gastos Gerais'!$C$4:$C$999))</f>
        <v>0</v>
      </c>
      <c r="V10" s="149">
        <f>SUMPRODUCT(-('Gastos Gerais'!$F$4:$F$999='Gastos das Atividades'!$B10),-('Gastos das Atividades'!V$1&gt;='Gastos Gerais'!$D$4:$D$999),-('Gastos das Atividades'!V$1&lt;='Gastos Gerais'!$E$4:$E$999),-('Gastos Gerais'!$C$4:$C$999))</f>
        <v>0</v>
      </c>
      <c r="W10" s="149">
        <f>SUMPRODUCT(-('Gastos Gerais'!$F$4:$F$999='Gastos das Atividades'!$B10),-('Gastos das Atividades'!W$1&gt;='Gastos Gerais'!$D$4:$D$999),-('Gastos das Atividades'!W$1&lt;='Gastos Gerais'!$E$4:$E$999),-('Gastos Gerais'!$C$4:$C$999))</f>
        <v>0</v>
      </c>
      <c r="X10" s="149">
        <f>SUMPRODUCT(-('Gastos Gerais'!$F$4:$F$999='Gastos das Atividades'!$B10),-('Gastos das Atividades'!X$1&gt;='Gastos Gerais'!$D$4:$D$999),-('Gastos das Atividades'!X$1&lt;='Gastos Gerais'!$E$4:$E$999),-('Gastos Gerais'!$C$4:$C$999))</f>
        <v>0</v>
      </c>
      <c r="Y10" s="149">
        <f>SUMPRODUCT(-('Gastos Gerais'!$F$4:$F$999='Gastos das Atividades'!$B10),-('Gastos das Atividades'!Y$1&gt;='Gastos Gerais'!$D$4:$D$999),-('Gastos das Atividades'!Y$1&lt;='Gastos Gerais'!$E$4:$E$999),-('Gastos Gerais'!$C$4:$C$999))</f>
        <v>0</v>
      </c>
      <c r="Z10" s="149">
        <f>SUMPRODUCT(-('Gastos Gerais'!$F$4:$F$999='Gastos das Atividades'!$B10),-('Gastos das Atividades'!Z$1&gt;='Gastos Gerais'!$D$4:$D$999),-('Gastos das Atividades'!Z$1&lt;='Gastos Gerais'!$E$4:$E$999),-('Gastos Gerais'!$C$4:$C$999))</f>
        <v>0</v>
      </c>
      <c r="AA10" s="149">
        <f>SUMPRODUCT(-('Gastos Gerais'!$F$4:$F$999='Gastos das Atividades'!$B10),-('Gastos das Atividades'!AA$1&gt;='Gastos Gerais'!$D$4:$D$999),-('Gastos das Atividades'!AA$1&lt;='Gastos Gerais'!$E$4:$E$999),-('Gastos Gerais'!$C$4:$C$999))</f>
        <v>0</v>
      </c>
      <c r="AB10" s="149">
        <f>SUMPRODUCT(-('Gastos Gerais'!$F$4:$F$999='Gastos das Atividades'!$B10),-('Gastos das Atividades'!AB$1&gt;='Gastos Gerais'!$D$4:$D$999),-('Gastos das Atividades'!AB$1&lt;='Gastos Gerais'!$E$4:$E$999),-('Gastos Gerais'!$C$4:$C$999))</f>
        <v>0</v>
      </c>
      <c r="AC10" s="149">
        <f>SUMPRODUCT(-('Gastos Gerais'!$F$4:$F$999='Gastos das Atividades'!$B10),-('Gastos das Atividades'!AC$1&gt;='Gastos Gerais'!$D$4:$D$999),-('Gastos das Atividades'!AC$1&lt;='Gastos Gerais'!$E$4:$E$999),-('Gastos Gerais'!$C$4:$C$999))</f>
        <v>0</v>
      </c>
      <c r="AD10" s="149">
        <f>SUMPRODUCT(-('Gastos Gerais'!$F$4:$F$999='Gastos das Atividades'!$B10),-('Gastos das Atividades'!AD$1&gt;='Gastos Gerais'!$D$4:$D$999),-('Gastos das Atividades'!AD$1&lt;='Gastos Gerais'!$E$4:$E$999),-('Gastos Gerais'!$C$4:$C$999))</f>
        <v>0</v>
      </c>
      <c r="AE10" s="149">
        <f>SUMPRODUCT(-('Gastos Gerais'!$F$4:$F$999='Gastos das Atividades'!$B10),-('Gastos das Atividades'!AE$1&gt;='Gastos Gerais'!$D$4:$D$999),-('Gastos das Atividades'!AE$1&lt;='Gastos Gerais'!$E$4:$E$999),-('Gastos Gerais'!$C$4:$C$999))</f>
        <v>0</v>
      </c>
      <c r="AF10" s="149">
        <f>SUMPRODUCT(-('Gastos Gerais'!$F$4:$F$999='Gastos das Atividades'!$B10),-('Gastos das Atividades'!AF$1&gt;='Gastos Gerais'!$D$4:$D$999),-('Gastos das Atividades'!AF$1&lt;='Gastos Gerais'!$E$4:$E$999),-('Gastos Gerais'!$C$4:$C$999))</f>
        <v>0</v>
      </c>
      <c r="AG10" s="149">
        <f>SUMPRODUCT(-('Gastos Gerais'!$F$4:$F$999='Gastos das Atividades'!$B10),-('Gastos das Atividades'!AG$1&gt;='Gastos Gerais'!$D$4:$D$999),-('Gastos das Atividades'!AG$1&lt;='Gastos Gerais'!$E$4:$E$999),-('Gastos Gerais'!$C$4:$C$999))</f>
        <v>0</v>
      </c>
      <c r="AH10" s="149">
        <f>SUMPRODUCT(-('Gastos Gerais'!$F$4:$F$999='Gastos das Atividades'!$B10),-('Gastos das Atividades'!AH$1&gt;='Gastos Gerais'!$D$4:$D$999),-('Gastos das Atividades'!AH$1&lt;='Gastos Gerais'!$E$4:$E$999),-('Gastos Gerais'!$C$4:$C$999))</f>
        <v>0</v>
      </c>
      <c r="AI10" s="149">
        <f>SUMPRODUCT(-('Gastos Gerais'!$F$4:$F$999='Gastos das Atividades'!$B10),-('Gastos das Atividades'!AI$1&gt;='Gastos Gerais'!$D$4:$D$999),-('Gastos das Atividades'!AI$1&lt;='Gastos Gerais'!$E$4:$E$999),-('Gastos Gerais'!$C$4:$C$999))</f>
        <v>0</v>
      </c>
      <c r="AJ10" s="149">
        <f>SUMPRODUCT(-('Gastos Gerais'!$F$4:$F$999='Gastos das Atividades'!$B10),-('Gastos das Atividades'!AJ$1&gt;='Gastos Gerais'!$D$4:$D$999),-('Gastos das Atividades'!AJ$1&lt;='Gastos Gerais'!$E$4:$E$999),-('Gastos Gerais'!$C$4:$C$999))</f>
        <v>0</v>
      </c>
      <c r="AK10" s="149">
        <f>SUMPRODUCT(-('Gastos Gerais'!$F$4:$F$999='Gastos das Atividades'!$B10),-('Gastos das Atividades'!AK$1&gt;='Gastos Gerais'!$D$4:$D$999),-('Gastos das Atividades'!AK$1&lt;='Gastos Gerais'!$E$4:$E$999),-('Gastos Gerais'!$C$4:$C$999))</f>
        <v>0</v>
      </c>
      <c r="AL10" s="149">
        <f>SUMPRODUCT(-('Gastos Gerais'!$F$4:$F$999='Gastos das Atividades'!$B10),-('Gastos das Atividades'!AL$1&gt;='Gastos Gerais'!$D$4:$D$999),-('Gastos das Atividades'!AL$1&lt;='Gastos Gerais'!$E$4:$E$999),-('Gastos Gerais'!$C$4:$C$999))</f>
        <v>0</v>
      </c>
      <c r="AM10" s="149">
        <f>SUMPRODUCT(-('Gastos Gerais'!$F$4:$F$999='Gastos das Atividades'!$B10),-('Gastos das Atividades'!AM$1&gt;='Gastos Gerais'!$D$4:$D$999),-('Gastos das Atividades'!AM$1&lt;='Gastos Gerais'!$E$4:$E$999),-('Gastos Gerais'!$C$4:$C$999))</f>
        <v>0</v>
      </c>
      <c r="AN10" s="149">
        <f>SUMPRODUCT(-('Gastos Gerais'!$F$4:$F$999='Gastos das Atividades'!$B10),-('Gastos das Atividades'!AN$1&gt;='Gastos Gerais'!$D$4:$D$999),-('Gastos das Atividades'!AN$1&lt;='Gastos Gerais'!$E$4:$E$999),-('Gastos Gerais'!$C$4:$C$999))</f>
        <v>0</v>
      </c>
      <c r="AO10" s="149">
        <f>SUMPRODUCT(-('Gastos Gerais'!$F$4:$F$999='Gastos das Atividades'!$B10),-('Gastos das Atividades'!AO$1&gt;='Gastos Gerais'!$D$4:$D$999),-('Gastos das Atividades'!AO$1&lt;='Gastos Gerais'!$E$4:$E$999),-('Gastos Gerais'!$C$4:$C$999))</f>
        <v>0</v>
      </c>
      <c r="AP10" s="149">
        <f>SUMPRODUCT(-('Gastos Gerais'!$F$4:$F$999='Gastos das Atividades'!$B10),-('Gastos das Atividades'!AP$1&gt;='Gastos Gerais'!$D$4:$D$999),-('Gastos das Atividades'!AP$1&lt;='Gastos Gerais'!$E$4:$E$999),-('Gastos Gerais'!$C$4:$C$999))</f>
        <v>0</v>
      </c>
      <c r="AQ10" s="149">
        <f>SUMPRODUCT(-('Gastos Gerais'!$F$4:$F$999='Gastos das Atividades'!$B10),-('Gastos das Atividades'!AQ$1&gt;='Gastos Gerais'!$D$4:$D$999),-('Gastos das Atividades'!AQ$1&lt;='Gastos Gerais'!$E$4:$E$999),-('Gastos Gerais'!$C$4:$C$999))</f>
        <v>0</v>
      </c>
      <c r="AR10" s="149">
        <f>SUMPRODUCT(-('Gastos Gerais'!$F$4:$F$999='Gastos das Atividades'!$B10),-('Gastos das Atividades'!AR$1&gt;='Gastos Gerais'!$D$4:$D$999),-('Gastos das Atividades'!AR$1&lt;='Gastos Gerais'!$E$4:$E$999),-('Gastos Gerais'!$C$4:$C$999))</f>
        <v>0</v>
      </c>
      <c r="AS10" s="149">
        <f>SUMPRODUCT(-('Gastos Gerais'!$F$4:$F$999='Gastos das Atividades'!$B10),-('Gastos das Atividades'!AS$1&gt;='Gastos Gerais'!$D$4:$D$999),-('Gastos das Atividades'!AS$1&lt;='Gastos Gerais'!$E$4:$E$999),-('Gastos Gerais'!$C$4:$C$999))</f>
        <v>0</v>
      </c>
      <c r="AT10" s="149">
        <f>SUMPRODUCT(-('Gastos Gerais'!$F$4:$F$999='Gastos das Atividades'!$B10),-('Gastos das Atividades'!AT$1&gt;='Gastos Gerais'!$D$4:$D$999),-('Gastos das Atividades'!AT$1&lt;='Gastos Gerais'!$E$4:$E$999),-('Gastos Gerais'!$C$4:$C$999))</f>
        <v>0</v>
      </c>
      <c r="AU10" s="149">
        <f>SUMPRODUCT(-('Gastos Gerais'!$F$4:$F$999='Gastos das Atividades'!$B10),-('Gastos das Atividades'!AU$1&gt;='Gastos Gerais'!$D$4:$D$999),-('Gastos das Atividades'!AU$1&lt;='Gastos Gerais'!$E$4:$E$999),-('Gastos Gerais'!$C$4:$C$999))</f>
        <v>0</v>
      </c>
      <c r="AV10" s="149">
        <f>SUMPRODUCT(-('Gastos Gerais'!$F$4:$F$999='Gastos das Atividades'!$B10),-('Gastos das Atividades'!AV$1&gt;='Gastos Gerais'!$D$4:$D$999),-('Gastos das Atividades'!AV$1&lt;='Gastos Gerais'!$E$4:$E$999),-('Gastos Gerais'!$C$4:$C$999))</f>
        <v>0</v>
      </c>
      <c r="AW10" s="149">
        <f>SUMPRODUCT(-('Gastos Gerais'!$F$4:$F$999='Gastos das Atividades'!$B10),-('Gastos das Atividades'!AW$1&gt;='Gastos Gerais'!$D$4:$D$999),-('Gastos das Atividades'!AW$1&lt;='Gastos Gerais'!$E$4:$E$999),-('Gastos Gerais'!$C$4:$C$999))</f>
        <v>0</v>
      </c>
      <c r="AX10" s="149">
        <f>SUMPRODUCT(-('Gastos Gerais'!$F$4:$F$999='Gastos das Atividades'!$B10),-('Gastos das Atividades'!AX$1&gt;='Gastos Gerais'!$D$4:$D$999),-('Gastos das Atividades'!AX$1&lt;='Gastos Gerais'!$E$4:$E$999),-('Gastos Gerais'!$C$4:$C$999))</f>
        <v>0</v>
      </c>
      <c r="AY10" s="318">
        <f t="shared" ref="AY10:AY34" si="9">SUM(C10:N10)</f>
        <v>0</v>
      </c>
      <c r="AZ10" s="149">
        <f t="shared" ref="AZ10:AZ34" si="10">SUM(O10:Z10)</f>
        <v>0</v>
      </c>
      <c r="BA10" s="149">
        <f t="shared" ref="BA10:BA34" si="11">SUM(P10:AA10)</f>
        <v>0</v>
      </c>
      <c r="BB10" s="149">
        <f t="shared" ref="BB10:BB34" si="12">SUM(Q10:AB10)</f>
        <v>0</v>
      </c>
      <c r="BC10" s="319">
        <f t="shared" si="8"/>
        <v>0</v>
      </c>
      <c r="BD10" s="156">
        <f t="shared" si="0"/>
        <v>0</v>
      </c>
      <c r="BE10" s="156">
        <f t="shared" si="1"/>
        <v>0</v>
      </c>
      <c r="BF10" s="156">
        <f t="shared" si="2"/>
        <v>0</v>
      </c>
      <c r="BG10" s="156">
        <f t="shared" si="2"/>
        <v>0</v>
      </c>
      <c r="BH10" s="320">
        <f t="shared" si="3"/>
        <v>0</v>
      </c>
    </row>
    <row r="11" spans="1:61" hidden="1">
      <c r="A11" s="321">
        <v>7</v>
      </c>
      <c r="B11" s="330"/>
      <c r="C11" s="149">
        <f>SUMPRODUCT(-('Gastos Gerais'!$F$4:$F$999='Gastos das Atividades'!$B11),-('Gastos das Atividades'!C$1&gt;='Gastos Gerais'!$D$4:$D$999),-('Gastos das Atividades'!C$1&lt;='Gastos Gerais'!$E$4:$E$999),-('Gastos Gerais'!$C$4:$C$999))</f>
        <v>0</v>
      </c>
      <c r="D11" s="149">
        <f>SUMPRODUCT(-('Gastos Gerais'!$F$4:$F$999='Gastos das Atividades'!$B11),-('Gastos das Atividades'!D$1&gt;='Gastos Gerais'!$D$4:$D$999),-('Gastos das Atividades'!D$1&lt;='Gastos Gerais'!$E$4:$E$999),-('Gastos Gerais'!$C$4:$C$999))</f>
        <v>0</v>
      </c>
      <c r="E11" s="149">
        <f>SUMPRODUCT(-('Gastos Gerais'!$F$4:$F$999='Gastos das Atividades'!$B11),-('Gastos das Atividades'!E$1&gt;='Gastos Gerais'!$D$4:$D$999),-('Gastos das Atividades'!E$1&lt;='Gastos Gerais'!$E$4:$E$999),-('Gastos Gerais'!$C$4:$C$999))</f>
        <v>0</v>
      </c>
      <c r="F11" s="149">
        <f>SUMPRODUCT(-('Gastos Gerais'!$F$4:$F$999='Gastos das Atividades'!$B11),-('Gastos das Atividades'!F$1&gt;='Gastos Gerais'!$D$4:$D$999),-('Gastos das Atividades'!F$1&lt;='Gastos Gerais'!$E$4:$E$999),-('Gastos Gerais'!$C$4:$C$999))</f>
        <v>0</v>
      </c>
      <c r="G11" s="149">
        <f>SUMPRODUCT(-('Gastos Gerais'!$F$4:$F$999='Gastos das Atividades'!$B11),-('Gastos das Atividades'!G$1&gt;='Gastos Gerais'!$D$4:$D$999),-('Gastos das Atividades'!G$1&lt;='Gastos Gerais'!$E$4:$E$999),-('Gastos Gerais'!$C$4:$C$999))</f>
        <v>0</v>
      </c>
      <c r="H11" s="149">
        <f>SUMPRODUCT(-('Gastos Gerais'!$F$4:$F$999='Gastos das Atividades'!$B11),-('Gastos das Atividades'!H$1&gt;='Gastos Gerais'!$D$4:$D$999),-('Gastos das Atividades'!H$1&lt;='Gastos Gerais'!$E$4:$E$999),-('Gastos Gerais'!$C$4:$C$999))</f>
        <v>0</v>
      </c>
      <c r="I11" s="149">
        <f>SUMPRODUCT(-('Gastos Gerais'!$F$4:$F$999='Gastos das Atividades'!$B11),-('Gastos das Atividades'!I$1&gt;='Gastos Gerais'!$D$4:$D$999),-('Gastos das Atividades'!I$1&lt;='Gastos Gerais'!$E$4:$E$999),-('Gastos Gerais'!$C$4:$C$999))</f>
        <v>0</v>
      </c>
      <c r="J11" s="149">
        <f>SUMPRODUCT(-('Gastos Gerais'!$F$4:$F$999='Gastos das Atividades'!$B11),-('Gastos das Atividades'!J$1&gt;='Gastos Gerais'!$D$4:$D$999),-('Gastos das Atividades'!J$1&lt;='Gastos Gerais'!$E$4:$E$999),-('Gastos Gerais'!$C$4:$C$999))</f>
        <v>0</v>
      </c>
      <c r="K11" s="149">
        <f>SUMPRODUCT(-('Gastos Gerais'!$F$4:$F$999='Gastos das Atividades'!$B11),-('Gastos das Atividades'!K$1&gt;='Gastos Gerais'!$D$4:$D$999),-('Gastos das Atividades'!K$1&lt;='Gastos Gerais'!$E$4:$E$999),-('Gastos Gerais'!$C$4:$C$999))</f>
        <v>0</v>
      </c>
      <c r="L11" s="149">
        <f>SUMPRODUCT(-('Gastos Gerais'!$F$4:$F$999='Gastos das Atividades'!$B11),-('Gastos das Atividades'!L$1&gt;='Gastos Gerais'!$D$4:$D$999),-('Gastos das Atividades'!L$1&lt;='Gastos Gerais'!$E$4:$E$999),-('Gastos Gerais'!$C$4:$C$999))</f>
        <v>0</v>
      </c>
      <c r="M11" s="149">
        <f>SUMPRODUCT(-('Gastos Gerais'!$F$4:$F$999='Gastos das Atividades'!$B11),-('Gastos das Atividades'!M$1&gt;='Gastos Gerais'!$D$4:$D$999),-('Gastos das Atividades'!M$1&lt;='Gastos Gerais'!$E$4:$E$999),-('Gastos Gerais'!$C$4:$C$999))</f>
        <v>0</v>
      </c>
      <c r="N11" s="149">
        <f>SUMPRODUCT(-('Gastos Gerais'!$F$4:$F$999='Gastos das Atividades'!$B11),-('Gastos das Atividades'!N$1&gt;='Gastos Gerais'!$D$4:$D$999),-('Gastos das Atividades'!N$1&lt;='Gastos Gerais'!$E$4:$E$999),-('Gastos Gerais'!$C$4:$C$999))</f>
        <v>0</v>
      </c>
      <c r="O11" s="149">
        <f>SUMPRODUCT(-('Gastos Gerais'!$F$4:$F$999='Gastos das Atividades'!$B11),-('Gastos das Atividades'!O$1&gt;='Gastos Gerais'!$D$4:$D$999),-('Gastos das Atividades'!O$1&lt;='Gastos Gerais'!$E$4:$E$999),-('Gastos Gerais'!$C$4:$C$999))</f>
        <v>0</v>
      </c>
      <c r="P11" s="149">
        <f>SUMPRODUCT(-('Gastos Gerais'!$F$4:$F$999='Gastos das Atividades'!$B11),-('Gastos das Atividades'!P$1&gt;='Gastos Gerais'!$D$4:$D$999),-('Gastos das Atividades'!P$1&lt;='Gastos Gerais'!$E$4:$E$999),-('Gastos Gerais'!$C$4:$C$999))</f>
        <v>0</v>
      </c>
      <c r="Q11" s="149">
        <f>SUMPRODUCT(-('Gastos Gerais'!$F$4:$F$999='Gastos das Atividades'!$B11),-('Gastos das Atividades'!Q$1&gt;='Gastos Gerais'!$D$4:$D$999),-('Gastos das Atividades'!Q$1&lt;='Gastos Gerais'!$E$4:$E$999),-('Gastos Gerais'!$C$4:$C$999))</f>
        <v>0</v>
      </c>
      <c r="R11" s="149">
        <f>SUMPRODUCT(-('Gastos Gerais'!$F$4:$F$999='Gastos das Atividades'!$B11),-('Gastos das Atividades'!R$1&gt;='Gastos Gerais'!$D$4:$D$999),-('Gastos das Atividades'!R$1&lt;='Gastos Gerais'!$E$4:$E$999),-('Gastos Gerais'!$C$4:$C$999))</f>
        <v>0</v>
      </c>
      <c r="S11" s="149">
        <f>SUMPRODUCT(-('Gastos Gerais'!$F$4:$F$999='Gastos das Atividades'!$B11),-('Gastos das Atividades'!S$1&gt;='Gastos Gerais'!$D$4:$D$999),-('Gastos das Atividades'!S$1&lt;='Gastos Gerais'!$E$4:$E$999),-('Gastos Gerais'!$C$4:$C$999))</f>
        <v>0</v>
      </c>
      <c r="T11" s="149">
        <f>SUMPRODUCT(-('Gastos Gerais'!$F$4:$F$999='Gastos das Atividades'!$B11),-('Gastos das Atividades'!T$1&gt;='Gastos Gerais'!$D$4:$D$999),-('Gastos das Atividades'!T$1&lt;='Gastos Gerais'!$E$4:$E$999),-('Gastos Gerais'!$C$4:$C$999))</f>
        <v>0</v>
      </c>
      <c r="U11" s="149">
        <f>SUMPRODUCT(-('Gastos Gerais'!$F$4:$F$999='Gastos das Atividades'!$B11),-('Gastos das Atividades'!U$1&gt;='Gastos Gerais'!$D$4:$D$999),-('Gastos das Atividades'!U$1&lt;='Gastos Gerais'!$E$4:$E$999),-('Gastos Gerais'!$C$4:$C$999))</f>
        <v>0</v>
      </c>
      <c r="V11" s="149">
        <f>SUMPRODUCT(-('Gastos Gerais'!$F$4:$F$999='Gastos das Atividades'!$B11),-('Gastos das Atividades'!V$1&gt;='Gastos Gerais'!$D$4:$D$999),-('Gastos das Atividades'!V$1&lt;='Gastos Gerais'!$E$4:$E$999),-('Gastos Gerais'!$C$4:$C$999))</f>
        <v>0</v>
      </c>
      <c r="W11" s="149">
        <f>SUMPRODUCT(-('Gastos Gerais'!$F$4:$F$999='Gastos das Atividades'!$B11),-('Gastos das Atividades'!W$1&gt;='Gastos Gerais'!$D$4:$D$999),-('Gastos das Atividades'!W$1&lt;='Gastos Gerais'!$E$4:$E$999),-('Gastos Gerais'!$C$4:$C$999))</f>
        <v>0</v>
      </c>
      <c r="X11" s="149">
        <f>SUMPRODUCT(-('Gastos Gerais'!$F$4:$F$999='Gastos das Atividades'!$B11),-('Gastos das Atividades'!X$1&gt;='Gastos Gerais'!$D$4:$D$999),-('Gastos das Atividades'!X$1&lt;='Gastos Gerais'!$E$4:$E$999),-('Gastos Gerais'!$C$4:$C$999))</f>
        <v>0</v>
      </c>
      <c r="Y11" s="149">
        <f>SUMPRODUCT(-('Gastos Gerais'!$F$4:$F$999='Gastos das Atividades'!$B11),-('Gastos das Atividades'!Y$1&gt;='Gastos Gerais'!$D$4:$D$999),-('Gastos das Atividades'!Y$1&lt;='Gastos Gerais'!$E$4:$E$999),-('Gastos Gerais'!$C$4:$C$999))</f>
        <v>0</v>
      </c>
      <c r="Z11" s="149">
        <f>SUMPRODUCT(-('Gastos Gerais'!$F$4:$F$999='Gastos das Atividades'!$B11),-('Gastos das Atividades'!Z$1&gt;='Gastos Gerais'!$D$4:$D$999),-('Gastos das Atividades'!Z$1&lt;='Gastos Gerais'!$E$4:$E$999),-('Gastos Gerais'!$C$4:$C$999))</f>
        <v>0</v>
      </c>
      <c r="AA11" s="149">
        <f>SUMPRODUCT(-('Gastos Gerais'!$F$4:$F$999='Gastos das Atividades'!$B11),-('Gastos das Atividades'!AA$1&gt;='Gastos Gerais'!$D$4:$D$999),-('Gastos das Atividades'!AA$1&lt;='Gastos Gerais'!$E$4:$E$999),-('Gastos Gerais'!$C$4:$C$999))</f>
        <v>0</v>
      </c>
      <c r="AB11" s="149">
        <f>SUMPRODUCT(-('Gastos Gerais'!$F$4:$F$999='Gastos das Atividades'!$B11),-('Gastos das Atividades'!AB$1&gt;='Gastos Gerais'!$D$4:$D$999),-('Gastos das Atividades'!AB$1&lt;='Gastos Gerais'!$E$4:$E$999),-('Gastos Gerais'!$C$4:$C$999))</f>
        <v>0</v>
      </c>
      <c r="AC11" s="149">
        <f>SUMPRODUCT(-('Gastos Gerais'!$F$4:$F$999='Gastos das Atividades'!$B11),-('Gastos das Atividades'!AC$1&gt;='Gastos Gerais'!$D$4:$D$999),-('Gastos das Atividades'!AC$1&lt;='Gastos Gerais'!$E$4:$E$999),-('Gastos Gerais'!$C$4:$C$999))</f>
        <v>0</v>
      </c>
      <c r="AD11" s="149">
        <f>SUMPRODUCT(-('Gastos Gerais'!$F$4:$F$999='Gastos das Atividades'!$B11),-('Gastos das Atividades'!AD$1&gt;='Gastos Gerais'!$D$4:$D$999),-('Gastos das Atividades'!AD$1&lt;='Gastos Gerais'!$E$4:$E$999),-('Gastos Gerais'!$C$4:$C$999))</f>
        <v>0</v>
      </c>
      <c r="AE11" s="149">
        <f>SUMPRODUCT(-('Gastos Gerais'!$F$4:$F$999='Gastos das Atividades'!$B11),-('Gastos das Atividades'!AE$1&gt;='Gastos Gerais'!$D$4:$D$999),-('Gastos das Atividades'!AE$1&lt;='Gastos Gerais'!$E$4:$E$999),-('Gastos Gerais'!$C$4:$C$999))</f>
        <v>0</v>
      </c>
      <c r="AF11" s="149">
        <f>SUMPRODUCT(-('Gastos Gerais'!$F$4:$F$999='Gastos das Atividades'!$B11),-('Gastos das Atividades'!AF$1&gt;='Gastos Gerais'!$D$4:$D$999),-('Gastos das Atividades'!AF$1&lt;='Gastos Gerais'!$E$4:$E$999),-('Gastos Gerais'!$C$4:$C$999))</f>
        <v>0</v>
      </c>
      <c r="AG11" s="149">
        <f>SUMPRODUCT(-('Gastos Gerais'!$F$4:$F$999='Gastos das Atividades'!$B11),-('Gastos das Atividades'!AG$1&gt;='Gastos Gerais'!$D$4:$D$999),-('Gastos das Atividades'!AG$1&lt;='Gastos Gerais'!$E$4:$E$999),-('Gastos Gerais'!$C$4:$C$999))</f>
        <v>0</v>
      </c>
      <c r="AH11" s="149">
        <f>SUMPRODUCT(-('Gastos Gerais'!$F$4:$F$999='Gastos das Atividades'!$B11),-('Gastos das Atividades'!AH$1&gt;='Gastos Gerais'!$D$4:$D$999),-('Gastos das Atividades'!AH$1&lt;='Gastos Gerais'!$E$4:$E$999),-('Gastos Gerais'!$C$4:$C$999))</f>
        <v>0</v>
      </c>
      <c r="AI11" s="149">
        <f>SUMPRODUCT(-('Gastos Gerais'!$F$4:$F$999='Gastos das Atividades'!$B11),-('Gastos das Atividades'!AI$1&gt;='Gastos Gerais'!$D$4:$D$999),-('Gastos das Atividades'!AI$1&lt;='Gastos Gerais'!$E$4:$E$999),-('Gastos Gerais'!$C$4:$C$999))</f>
        <v>0</v>
      </c>
      <c r="AJ11" s="149">
        <f>SUMPRODUCT(-('Gastos Gerais'!$F$4:$F$999='Gastos das Atividades'!$B11),-('Gastos das Atividades'!AJ$1&gt;='Gastos Gerais'!$D$4:$D$999),-('Gastos das Atividades'!AJ$1&lt;='Gastos Gerais'!$E$4:$E$999),-('Gastos Gerais'!$C$4:$C$999))</f>
        <v>0</v>
      </c>
      <c r="AK11" s="149">
        <f>SUMPRODUCT(-('Gastos Gerais'!$F$4:$F$999='Gastos das Atividades'!$B11),-('Gastos das Atividades'!AK$1&gt;='Gastos Gerais'!$D$4:$D$999),-('Gastos das Atividades'!AK$1&lt;='Gastos Gerais'!$E$4:$E$999),-('Gastos Gerais'!$C$4:$C$999))</f>
        <v>0</v>
      </c>
      <c r="AL11" s="149">
        <f>SUMPRODUCT(-('Gastos Gerais'!$F$4:$F$999='Gastos das Atividades'!$B11),-('Gastos das Atividades'!AL$1&gt;='Gastos Gerais'!$D$4:$D$999),-('Gastos das Atividades'!AL$1&lt;='Gastos Gerais'!$E$4:$E$999),-('Gastos Gerais'!$C$4:$C$999))</f>
        <v>0</v>
      </c>
      <c r="AM11" s="149">
        <f>SUMPRODUCT(-('Gastos Gerais'!$F$4:$F$999='Gastos das Atividades'!$B11),-('Gastos das Atividades'!AM$1&gt;='Gastos Gerais'!$D$4:$D$999),-('Gastos das Atividades'!AM$1&lt;='Gastos Gerais'!$E$4:$E$999),-('Gastos Gerais'!$C$4:$C$999))</f>
        <v>0</v>
      </c>
      <c r="AN11" s="149">
        <f>SUMPRODUCT(-('Gastos Gerais'!$F$4:$F$999='Gastos das Atividades'!$B11),-('Gastos das Atividades'!AN$1&gt;='Gastos Gerais'!$D$4:$D$999),-('Gastos das Atividades'!AN$1&lt;='Gastos Gerais'!$E$4:$E$999),-('Gastos Gerais'!$C$4:$C$999))</f>
        <v>0</v>
      </c>
      <c r="AO11" s="149">
        <f>SUMPRODUCT(-('Gastos Gerais'!$F$4:$F$999='Gastos das Atividades'!$B11),-('Gastos das Atividades'!AO$1&gt;='Gastos Gerais'!$D$4:$D$999),-('Gastos das Atividades'!AO$1&lt;='Gastos Gerais'!$E$4:$E$999),-('Gastos Gerais'!$C$4:$C$999))</f>
        <v>0</v>
      </c>
      <c r="AP11" s="149">
        <f>SUMPRODUCT(-('Gastos Gerais'!$F$4:$F$999='Gastos das Atividades'!$B11),-('Gastos das Atividades'!AP$1&gt;='Gastos Gerais'!$D$4:$D$999),-('Gastos das Atividades'!AP$1&lt;='Gastos Gerais'!$E$4:$E$999),-('Gastos Gerais'!$C$4:$C$999))</f>
        <v>0</v>
      </c>
      <c r="AQ11" s="149">
        <f>SUMPRODUCT(-('Gastos Gerais'!$F$4:$F$999='Gastos das Atividades'!$B11),-('Gastos das Atividades'!AQ$1&gt;='Gastos Gerais'!$D$4:$D$999),-('Gastos das Atividades'!AQ$1&lt;='Gastos Gerais'!$E$4:$E$999),-('Gastos Gerais'!$C$4:$C$999))</f>
        <v>0</v>
      </c>
      <c r="AR11" s="149">
        <f>SUMPRODUCT(-('Gastos Gerais'!$F$4:$F$999='Gastos das Atividades'!$B11),-('Gastos das Atividades'!AR$1&gt;='Gastos Gerais'!$D$4:$D$999),-('Gastos das Atividades'!AR$1&lt;='Gastos Gerais'!$E$4:$E$999),-('Gastos Gerais'!$C$4:$C$999))</f>
        <v>0</v>
      </c>
      <c r="AS11" s="149">
        <f>SUMPRODUCT(-('Gastos Gerais'!$F$4:$F$999='Gastos das Atividades'!$B11),-('Gastos das Atividades'!AS$1&gt;='Gastos Gerais'!$D$4:$D$999),-('Gastos das Atividades'!AS$1&lt;='Gastos Gerais'!$E$4:$E$999),-('Gastos Gerais'!$C$4:$C$999))</f>
        <v>0</v>
      </c>
      <c r="AT11" s="149">
        <f>SUMPRODUCT(-('Gastos Gerais'!$F$4:$F$999='Gastos das Atividades'!$B11),-('Gastos das Atividades'!AT$1&gt;='Gastos Gerais'!$D$4:$D$999),-('Gastos das Atividades'!AT$1&lt;='Gastos Gerais'!$E$4:$E$999),-('Gastos Gerais'!$C$4:$C$999))</f>
        <v>0</v>
      </c>
      <c r="AU11" s="149">
        <f>SUMPRODUCT(-('Gastos Gerais'!$F$4:$F$999='Gastos das Atividades'!$B11),-('Gastos das Atividades'!AU$1&gt;='Gastos Gerais'!$D$4:$D$999),-('Gastos das Atividades'!AU$1&lt;='Gastos Gerais'!$E$4:$E$999),-('Gastos Gerais'!$C$4:$C$999))</f>
        <v>0</v>
      </c>
      <c r="AV11" s="149">
        <f>SUMPRODUCT(-('Gastos Gerais'!$F$4:$F$999='Gastos das Atividades'!$B11),-('Gastos das Atividades'!AV$1&gt;='Gastos Gerais'!$D$4:$D$999),-('Gastos das Atividades'!AV$1&lt;='Gastos Gerais'!$E$4:$E$999),-('Gastos Gerais'!$C$4:$C$999))</f>
        <v>0</v>
      </c>
      <c r="AW11" s="149">
        <f>SUMPRODUCT(-('Gastos Gerais'!$F$4:$F$999='Gastos das Atividades'!$B11),-('Gastos das Atividades'!AW$1&gt;='Gastos Gerais'!$D$4:$D$999),-('Gastos das Atividades'!AW$1&lt;='Gastos Gerais'!$E$4:$E$999),-('Gastos Gerais'!$C$4:$C$999))</f>
        <v>0</v>
      </c>
      <c r="AX11" s="149">
        <f>SUMPRODUCT(-('Gastos Gerais'!$F$4:$F$999='Gastos das Atividades'!$B11),-('Gastos das Atividades'!AX$1&gt;='Gastos Gerais'!$D$4:$D$999),-('Gastos das Atividades'!AX$1&lt;='Gastos Gerais'!$E$4:$E$999),-('Gastos Gerais'!$C$4:$C$999))</f>
        <v>0</v>
      </c>
      <c r="AY11" s="318">
        <f t="shared" si="9"/>
        <v>0</v>
      </c>
      <c r="AZ11" s="149">
        <f t="shared" si="10"/>
        <v>0</v>
      </c>
      <c r="BA11" s="149">
        <f t="shared" si="11"/>
        <v>0</v>
      </c>
      <c r="BB11" s="149">
        <f t="shared" si="12"/>
        <v>0</v>
      </c>
      <c r="BC11" s="319">
        <f t="shared" si="8"/>
        <v>0</v>
      </c>
      <c r="BD11" s="156">
        <f t="shared" si="0"/>
        <v>0</v>
      </c>
      <c r="BE11" s="156">
        <f t="shared" si="1"/>
        <v>0</v>
      </c>
      <c r="BF11" s="156">
        <f t="shared" si="2"/>
        <v>0</v>
      </c>
      <c r="BG11" s="156">
        <f t="shared" si="2"/>
        <v>0</v>
      </c>
      <c r="BH11" s="320">
        <f t="shared" si="3"/>
        <v>0</v>
      </c>
    </row>
    <row r="12" spans="1:61" hidden="1">
      <c r="A12" s="321">
        <v>8</v>
      </c>
      <c r="B12" s="330"/>
      <c r="C12" s="149">
        <f>SUMPRODUCT(-('Gastos Gerais'!$F$4:$F$999='Gastos das Atividades'!$B12),-('Gastos das Atividades'!C$1&gt;='Gastos Gerais'!$D$4:$D$999),-('Gastos das Atividades'!C$1&lt;='Gastos Gerais'!$E$4:$E$999),-('Gastos Gerais'!$C$4:$C$999))</f>
        <v>0</v>
      </c>
      <c r="D12" s="149">
        <f>SUMPRODUCT(-('Gastos Gerais'!$F$4:$F$999='Gastos das Atividades'!$B12),-('Gastos das Atividades'!D$1&gt;='Gastos Gerais'!$D$4:$D$999),-('Gastos das Atividades'!D$1&lt;='Gastos Gerais'!$E$4:$E$999),-('Gastos Gerais'!$C$4:$C$999))</f>
        <v>0</v>
      </c>
      <c r="E12" s="149">
        <f>SUMPRODUCT(-('Gastos Gerais'!$F$4:$F$999='Gastos das Atividades'!$B12),-('Gastos das Atividades'!E$1&gt;='Gastos Gerais'!$D$4:$D$999),-('Gastos das Atividades'!E$1&lt;='Gastos Gerais'!$E$4:$E$999),-('Gastos Gerais'!$C$4:$C$999))</f>
        <v>0</v>
      </c>
      <c r="F12" s="149">
        <f>SUMPRODUCT(-('Gastos Gerais'!$F$4:$F$999='Gastos das Atividades'!$B12),-('Gastos das Atividades'!F$1&gt;='Gastos Gerais'!$D$4:$D$999),-('Gastos das Atividades'!F$1&lt;='Gastos Gerais'!$E$4:$E$999),-('Gastos Gerais'!$C$4:$C$999))</f>
        <v>0</v>
      </c>
      <c r="G12" s="149">
        <f>SUMPRODUCT(-('Gastos Gerais'!$F$4:$F$999='Gastos das Atividades'!$B12),-('Gastos das Atividades'!G$1&gt;='Gastos Gerais'!$D$4:$D$999),-('Gastos das Atividades'!G$1&lt;='Gastos Gerais'!$E$4:$E$999),-('Gastos Gerais'!$C$4:$C$999))</f>
        <v>0</v>
      </c>
      <c r="H12" s="149">
        <f>SUMPRODUCT(-('Gastos Gerais'!$F$4:$F$999='Gastos das Atividades'!$B12),-('Gastos das Atividades'!H$1&gt;='Gastos Gerais'!$D$4:$D$999),-('Gastos das Atividades'!H$1&lt;='Gastos Gerais'!$E$4:$E$999),-('Gastos Gerais'!$C$4:$C$999))</f>
        <v>0</v>
      </c>
      <c r="I12" s="149">
        <f>SUMPRODUCT(-('Gastos Gerais'!$F$4:$F$999='Gastos das Atividades'!$B12),-('Gastos das Atividades'!I$1&gt;='Gastos Gerais'!$D$4:$D$999),-('Gastos das Atividades'!I$1&lt;='Gastos Gerais'!$E$4:$E$999),-('Gastos Gerais'!$C$4:$C$999))</f>
        <v>0</v>
      </c>
      <c r="J12" s="149">
        <f>SUMPRODUCT(-('Gastos Gerais'!$F$4:$F$999='Gastos das Atividades'!$B12),-('Gastos das Atividades'!J$1&gt;='Gastos Gerais'!$D$4:$D$999),-('Gastos das Atividades'!J$1&lt;='Gastos Gerais'!$E$4:$E$999),-('Gastos Gerais'!$C$4:$C$999))</f>
        <v>0</v>
      </c>
      <c r="K12" s="149">
        <f>SUMPRODUCT(-('Gastos Gerais'!$F$4:$F$999='Gastos das Atividades'!$B12),-('Gastos das Atividades'!K$1&gt;='Gastos Gerais'!$D$4:$D$999),-('Gastos das Atividades'!K$1&lt;='Gastos Gerais'!$E$4:$E$999),-('Gastos Gerais'!$C$4:$C$999))</f>
        <v>0</v>
      </c>
      <c r="L12" s="149">
        <f>SUMPRODUCT(-('Gastos Gerais'!$F$4:$F$999='Gastos das Atividades'!$B12),-('Gastos das Atividades'!L$1&gt;='Gastos Gerais'!$D$4:$D$999),-('Gastos das Atividades'!L$1&lt;='Gastos Gerais'!$E$4:$E$999),-('Gastos Gerais'!$C$4:$C$999))</f>
        <v>0</v>
      </c>
      <c r="M12" s="149">
        <f>SUMPRODUCT(-('Gastos Gerais'!$F$4:$F$999='Gastos das Atividades'!$B12),-('Gastos das Atividades'!M$1&gt;='Gastos Gerais'!$D$4:$D$999),-('Gastos das Atividades'!M$1&lt;='Gastos Gerais'!$E$4:$E$999),-('Gastos Gerais'!$C$4:$C$999))</f>
        <v>0</v>
      </c>
      <c r="N12" s="149">
        <f>SUMPRODUCT(-('Gastos Gerais'!$F$4:$F$999='Gastos das Atividades'!$B12),-('Gastos das Atividades'!N$1&gt;='Gastos Gerais'!$D$4:$D$999),-('Gastos das Atividades'!N$1&lt;='Gastos Gerais'!$E$4:$E$999),-('Gastos Gerais'!$C$4:$C$999))</f>
        <v>0</v>
      </c>
      <c r="O12" s="149">
        <f>SUMPRODUCT(-('Gastos Gerais'!$F$4:$F$999='Gastos das Atividades'!$B12),-('Gastos das Atividades'!O$1&gt;='Gastos Gerais'!$D$4:$D$999),-('Gastos das Atividades'!O$1&lt;='Gastos Gerais'!$E$4:$E$999),-('Gastos Gerais'!$C$4:$C$999))</f>
        <v>0</v>
      </c>
      <c r="P12" s="149">
        <f>SUMPRODUCT(-('Gastos Gerais'!$F$4:$F$999='Gastos das Atividades'!$B12),-('Gastos das Atividades'!P$1&gt;='Gastos Gerais'!$D$4:$D$999),-('Gastos das Atividades'!P$1&lt;='Gastos Gerais'!$E$4:$E$999),-('Gastos Gerais'!$C$4:$C$999))</f>
        <v>0</v>
      </c>
      <c r="Q12" s="149">
        <f>SUMPRODUCT(-('Gastos Gerais'!$F$4:$F$999='Gastos das Atividades'!$B12),-('Gastos das Atividades'!Q$1&gt;='Gastos Gerais'!$D$4:$D$999),-('Gastos das Atividades'!Q$1&lt;='Gastos Gerais'!$E$4:$E$999),-('Gastos Gerais'!$C$4:$C$999))</f>
        <v>0</v>
      </c>
      <c r="R12" s="149">
        <f>SUMPRODUCT(-('Gastos Gerais'!$F$4:$F$999='Gastos das Atividades'!$B12),-('Gastos das Atividades'!R$1&gt;='Gastos Gerais'!$D$4:$D$999),-('Gastos das Atividades'!R$1&lt;='Gastos Gerais'!$E$4:$E$999),-('Gastos Gerais'!$C$4:$C$999))</f>
        <v>0</v>
      </c>
      <c r="S12" s="149">
        <f>SUMPRODUCT(-('Gastos Gerais'!$F$4:$F$999='Gastos das Atividades'!$B12),-('Gastos das Atividades'!S$1&gt;='Gastos Gerais'!$D$4:$D$999),-('Gastos das Atividades'!S$1&lt;='Gastos Gerais'!$E$4:$E$999),-('Gastos Gerais'!$C$4:$C$999))</f>
        <v>0</v>
      </c>
      <c r="T12" s="149">
        <f>SUMPRODUCT(-('Gastos Gerais'!$F$4:$F$999='Gastos das Atividades'!$B12),-('Gastos das Atividades'!T$1&gt;='Gastos Gerais'!$D$4:$D$999),-('Gastos das Atividades'!T$1&lt;='Gastos Gerais'!$E$4:$E$999),-('Gastos Gerais'!$C$4:$C$999))</f>
        <v>0</v>
      </c>
      <c r="U12" s="149">
        <f>SUMPRODUCT(-('Gastos Gerais'!$F$4:$F$999='Gastos das Atividades'!$B12),-('Gastos das Atividades'!U$1&gt;='Gastos Gerais'!$D$4:$D$999),-('Gastos das Atividades'!U$1&lt;='Gastos Gerais'!$E$4:$E$999),-('Gastos Gerais'!$C$4:$C$999))</f>
        <v>0</v>
      </c>
      <c r="V12" s="149">
        <f>SUMPRODUCT(-('Gastos Gerais'!$F$4:$F$999='Gastos das Atividades'!$B12),-('Gastos das Atividades'!V$1&gt;='Gastos Gerais'!$D$4:$D$999),-('Gastos das Atividades'!V$1&lt;='Gastos Gerais'!$E$4:$E$999),-('Gastos Gerais'!$C$4:$C$999))</f>
        <v>0</v>
      </c>
      <c r="W12" s="149">
        <f>SUMPRODUCT(-('Gastos Gerais'!$F$4:$F$999='Gastos das Atividades'!$B12),-('Gastos das Atividades'!W$1&gt;='Gastos Gerais'!$D$4:$D$999),-('Gastos das Atividades'!W$1&lt;='Gastos Gerais'!$E$4:$E$999),-('Gastos Gerais'!$C$4:$C$999))</f>
        <v>0</v>
      </c>
      <c r="X12" s="149">
        <f>SUMPRODUCT(-('Gastos Gerais'!$F$4:$F$999='Gastos das Atividades'!$B12),-('Gastos das Atividades'!X$1&gt;='Gastos Gerais'!$D$4:$D$999),-('Gastos das Atividades'!X$1&lt;='Gastos Gerais'!$E$4:$E$999),-('Gastos Gerais'!$C$4:$C$999))</f>
        <v>0</v>
      </c>
      <c r="Y12" s="149">
        <f>SUMPRODUCT(-('Gastos Gerais'!$F$4:$F$999='Gastos das Atividades'!$B12),-('Gastos das Atividades'!Y$1&gt;='Gastos Gerais'!$D$4:$D$999),-('Gastos das Atividades'!Y$1&lt;='Gastos Gerais'!$E$4:$E$999),-('Gastos Gerais'!$C$4:$C$999))</f>
        <v>0</v>
      </c>
      <c r="Z12" s="149">
        <f>SUMPRODUCT(-('Gastos Gerais'!$F$4:$F$999='Gastos das Atividades'!$B12),-('Gastos das Atividades'!Z$1&gt;='Gastos Gerais'!$D$4:$D$999),-('Gastos das Atividades'!Z$1&lt;='Gastos Gerais'!$E$4:$E$999),-('Gastos Gerais'!$C$4:$C$999))</f>
        <v>0</v>
      </c>
      <c r="AA12" s="149">
        <f>SUMPRODUCT(-('Gastos Gerais'!$F$4:$F$999='Gastos das Atividades'!$B12),-('Gastos das Atividades'!AA$1&gt;='Gastos Gerais'!$D$4:$D$999),-('Gastos das Atividades'!AA$1&lt;='Gastos Gerais'!$E$4:$E$999),-('Gastos Gerais'!$C$4:$C$999))</f>
        <v>0</v>
      </c>
      <c r="AB12" s="149">
        <f>SUMPRODUCT(-('Gastos Gerais'!$F$4:$F$999='Gastos das Atividades'!$B12),-('Gastos das Atividades'!AB$1&gt;='Gastos Gerais'!$D$4:$D$999),-('Gastos das Atividades'!AB$1&lt;='Gastos Gerais'!$E$4:$E$999),-('Gastos Gerais'!$C$4:$C$999))</f>
        <v>0</v>
      </c>
      <c r="AC12" s="149">
        <f>SUMPRODUCT(-('Gastos Gerais'!$F$4:$F$999='Gastos das Atividades'!$B12),-('Gastos das Atividades'!AC$1&gt;='Gastos Gerais'!$D$4:$D$999),-('Gastos das Atividades'!AC$1&lt;='Gastos Gerais'!$E$4:$E$999),-('Gastos Gerais'!$C$4:$C$999))</f>
        <v>0</v>
      </c>
      <c r="AD12" s="149">
        <f>SUMPRODUCT(-('Gastos Gerais'!$F$4:$F$999='Gastos das Atividades'!$B12),-('Gastos das Atividades'!AD$1&gt;='Gastos Gerais'!$D$4:$D$999),-('Gastos das Atividades'!AD$1&lt;='Gastos Gerais'!$E$4:$E$999),-('Gastos Gerais'!$C$4:$C$999))</f>
        <v>0</v>
      </c>
      <c r="AE12" s="149">
        <f>SUMPRODUCT(-('Gastos Gerais'!$F$4:$F$999='Gastos das Atividades'!$B12),-('Gastos das Atividades'!AE$1&gt;='Gastos Gerais'!$D$4:$D$999),-('Gastos das Atividades'!AE$1&lt;='Gastos Gerais'!$E$4:$E$999),-('Gastos Gerais'!$C$4:$C$999))</f>
        <v>0</v>
      </c>
      <c r="AF12" s="149">
        <f>SUMPRODUCT(-('Gastos Gerais'!$F$4:$F$999='Gastos das Atividades'!$B12),-('Gastos das Atividades'!AF$1&gt;='Gastos Gerais'!$D$4:$D$999),-('Gastos das Atividades'!AF$1&lt;='Gastos Gerais'!$E$4:$E$999),-('Gastos Gerais'!$C$4:$C$999))</f>
        <v>0</v>
      </c>
      <c r="AG12" s="149">
        <f>SUMPRODUCT(-('Gastos Gerais'!$F$4:$F$999='Gastos das Atividades'!$B12),-('Gastos das Atividades'!AG$1&gt;='Gastos Gerais'!$D$4:$D$999),-('Gastos das Atividades'!AG$1&lt;='Gastos Gerais'!$E$4:$E$999),-('Gastos Gerais'!$C$4:$C$999))</f>
        <v>0</v>
      </c>
      <c r="AH12" s="149">
        <f>SUMPRODUCT(-('Gastos Gerais'!$F$4:$F$999='Gastos das Atividades'!$B12),-('Gastos das Atividades'!AH$1&gt;='Gastos Gerais'!$D$4:$D$999),-('Gastos das Atividades'!AH$1&lt;='Gastos Gerais'!$E$4:$E$999),-('Gastos Gerais'!$C$4:$C$999))</f>
        <v>0</v>
      </c>
      <c r="AI12" s="149">
        <f>SUMPRODUCT(-('Gastos Gerais'!$F$4:$F$999='Gastos das Atividades'!$B12),-('Gastos das Atividades'!AI$1&gt;='Gastos Gerais'!$D$4:$D$999),-('Gastos das Atividades'!AI$1&lt;='Gastos Gerais'!$E$4:$E$999),-('Gastos Gerais'!$C$4:$C$999))</f>
        <v>0</v>
      </c>
      <c r="AJ12" s="149">
        <f>SUMPRODUCT(-('Gastos Gerais'!$F$4:$F$999='Gastos das Atividades'!$B12),-('Gastos das Atividades'!AJ$1&gt;='Gastos Gerais'!$D$4:$D$999),-('Gastos das Atividades'!AJ$1&lt;='Gastos Gerais'!$E$4:$E$999),-('Gastos Gerais'!$C$4:$C$999))</f>
        <v>0</v>
      </c>
      <c r="AK12" s="149">
        <f>SUMPRODUCT(-('Gastos Gerais'!$F$4:$F$999='Gastos das Atividades'!$B12),-('Gastos das Atividades'!AK$1&gt;='Gastos Gerais'!$D$4:$D$999),-('Gastos das Atividades'!AK$1&lt;='Gastos Gerais'!$E$4:$E$999),-('Gastos Gerais'!$C$4:$C$999))</f>
        <v>0</v>
      </c>
      <c r="AL12" s="149">
        <f>SUMPRODUCT(-('Gastos Gerais'!$F$4:$F$999='Gastos das Atividades'!$B12),-('Gastos das Atividades'!AL$1&gt;='Gastos Gerais'!$D$4:$D$999),-('Gastos das Atividades'!AL$1&lt;='Gastos Gerais'!$E$4:$E$999),-('Gastos Gerais'!$C$4:$C$999))</f>
        <v>0</v>
      </c>
      <c r="AM12" s="149">
        <f>SUMPRODUCT(-('Gastos Gerais'!$F$4:$F$999='Gastos das Atividades'!$B12),-('Gastos das Atividades'!AM$1&gt;='Gastos Gerais'!$D$4:$D$999),-('Gastos das Atividades'!AM$1&lt;='Gastos Gerais'!$E$4:$E$999),-('Gastos Gerais'!$C$4:$C$999))</f>
        <v>0</v>
      </c>
      <c r="AN12" s="149">
        <f>SUMPRODUCT(-('Gastos Gerais'!$F$4:$F$999='Gastos das Atividades'!$B12),-('Gastos das Atividades'!AN$1&gt;='Gastos Gerais'!$D$4:$D$999),-('Gastos das Atividades'!AN$1&lt;='Gastos Gerais'!$E$4:$E$999),-('Gastos Gerais'!$C$4:$C$999))</f>
        <v>0</v>
      </c>
      <c r="AO12" s="149">
        <f>SUMPRODUCT(-('Gastos Gerais'!$F$4:$F$999='Gastos das Atividades'!$B12),-('Gastos das Atividades'!AO$1&gt;='Gastos Gerais'!$D$4:$D$999),-('Gastos das Atividades'!AO$1&lt;='Gastos Gerais'!$E$4:$E$999),-('Gastos Gerais'!$C$4:$C$999))</f>
        <v>0</v>
      </c>
      <c r="AP12" s="149">
        <f>SUMPRODUCT(-('Gastos Gerais'!$F$4:$F$999='Gastos das Atividades'!$B12),-('Gastos das Atividades'!AP$1&gt;='Gastos Gerais'!$D$4:$D$999),-('Gastos das Atividades'!AP$1&lt;='Gastos Gerais'!$E$4:$E$999),-('Gastos Gerais'!$C$4:$C$999))</f>
        <v>0</v>
      </c>
      <c r="AQ12" s="149">
        <f>SUMPRODUCT(-('Gastos Gerais'!$F$4:$F$999='Gastos das Atividades'!$B12),-('Gastos das Atividades'!AQ$1&gt;='Gastos Gerais'!$D$4:$D$999),-('Gastos das Atividades'!AQ$1&lt;='Gastos Gerais'!$E$4:$E$999),-('Gastos Gerais'!$C$4:$C$999))</f>
        <v>0</v>
      </c>
      <c r="AR12" s="149">
        <f>SUMPRODUCT(-('Gastos Gerais'!$F$4:$F$999='Gastos das Atividades'!$B12),-('Gastos das Atividades'!AR$1&gt;='Gastos Gerais'!$D$4:$D$999),-('Gastos das Atividades'!AR$1&lt;='Gastos Gerais'!$E$4:$E$999),-('Gastos Gerais'!$C$4:$C$999))</f>
        <v>0</v>
      </c>
      <c r="AS12" s="149">
        <f>SUMPRODUCT(-('Gastos Gerais'!$F$4:$F$999='Gastos das Atividades'!$B12),-('Gastos das Atividades'!AS$1&gt;='Gastos Gerais'!$D$4:$D$999),-('Gastos das Atividades'!AS$1&lt;='Gastos Gerais'!$E$4:$E$999),-('Gastos Gerais'!$C$4:$C$999))</f>
        <v>0</v>
      </c>
      <c r="AT12" s="149">
        <f>SUMPRODUCT(-('Gastos Gerais'!$F$4:$F$999='Gastos das Atividades'!$B12),-('Gastos das Atividades'!AT$1&gt;='Gastos Gerais'!$D$4:$D$999),-('Gastos das Atividades'!AT$1&lt;='Gastos Gerais'!$E$4:$E$999),-('Gastos Gerais'!$C$4:$C$999))</f>
        <v>0</v>
      </c>
      <c r="AU12" s="149">
        <f>SUMPRODUCT(-('Gastos Gerais'!$F$4:$F$999='Gastos das Atividades'!$B12),-('Gastos das Atividades'!AU$1&gt;='Gastos Gerais'!$D$4:$D$999),-('Gastos das Atividades'!AU$1&lt;='Gastos Gerais'!$E$4:$E$999),-('Gastos Gerais'!$C$4:$C$999))</f>
        <v>0</v>
      </c>
      <c r="AV12" s="149">
        <f>SUMPRODUCT(-('Gastos Gerais'!$F$4:$F$999='Gastos das Atividades'!$B12),-('Gastos das Atividades'!AV$1&gt;='Gastos Gerais'!$D$4:$D$999),-('Gastos das Atividades'!AV$1&lt;='Gastos Gerais'!$E$4:$E$999),-('Gastos Gerais'!$C$4:$C$999))</f>
        <v>0</v>
      </c>
      <c r="AW12" s="149">
        <f>SUMPRODUCT(-('Gastos Gerais'!$F$4:$F$999='Gastos das Atividades'!$B12),-('Gastos das Atividades'!AW$1&gt;='Gastos Gerais'!$D$4:$D$999),-('Gastos das Atividades'!AW$1&lt;='Gastos Gerais'!$E$4:$E$999),-('Gastos Gerais'!$C$4:$C$999))</f>
        <v>0</v>
      </c>
      <c r="AX12" s="149">
        <f>SUMPRODUCT(-('Gastos Gerais'!$F$4:$F$999='Gastos das Atividades'!$B12),-('Gastos das Atividades'!AX$1&gt;='Gastos Gerais'!$D$4:$D$999),-('Gastos das Atividades'!AX$1&lt;='Gastos Gerais'!$E$4:$E$999),-('Gastos Gerais'!$C$4:$C$999))</f>
        <v>0</v>
      </c>
      <c r="AY12" s="318">
        <f t="shared" si="9"/>
        <v>0</v>
      </c>
      <c r="AZ12" s="149">
        <f t="shared" si="10"/>
        <v>0</v>
      </c>
      <c r="BA12" s="149">
        <f t="shared" si="11"/>
        <v>0</v>
      </c>
      <c r="BB12" s="149">
        <f t="shared" si="12"/>
        <v>0</v>
      </c>
      <c r="BC12" s="319">
        <f t="shared" si="8"/>
        <v>0</v>
      </c>
      <c r="BD12" s="156">
        <f t="shared" si="0"/>
        <v>0</v>
      </c>
      <c r="BE12" s="156">
        <f t="shared" si="1"/>
        <v>0</v>
      </c>
      <c r="BF12" s="156">
        <f t="shared" si="2"/>
        <v>0</v>
      </c>
      <c r="BG12" s="156">
        <f t="shared" si="2"/>
        <v>0</v>
      </c>
      <c r="BH12" s="320">
        <f t="shared" si="3"/>
        <v>0</v>
      </c>
    </row>
    <row r="13" spans="1:61" hidden="1">
      <c r="A13" s="321">
        <v>9</v>
      </c>
      <c r="B13" s="331"/>
      <c r="C13" s="149">
        <f>SUMPRODUCT(-('Gastos Gerais'!$F$4:$F$999='Gastos das Atividades'!$B13),-('Gastos das Atividades'!C$1&gt;='Gastos Gerais'!$D$4:$D$999),-('Gastos das Atividades'!C$1&lt;='Gastos Gerais'!$E$4:$E$999),-('Gastos Gerais'!$C$4:$C$999))</f>
        <v>0</v>
      </c>
      <c r="D13" s="149">
        <f>SUMPRODUCT(-('Gastos Gerais'!$F$4:$F$999='Gastos das Atividades'!$B13),-('Gastos das Atividades'!D$1&gt;='Gastos Gerais'!$D$4:$D$999),-('Gastos das Atividades'!D$1&lt;='Gastos Gerais'!$E$4:$E$999),-('Gastos Gerais'!$C$4:$C$999))</f>
        <v>0</v>
      </c>
      <c r="E13" s="149">
        <f>SUMPRODUCT(-('Gastos Gerais'!$F$4:$F$999='Gastos das Atividades'!$B13),-('Gastos das Atividades'!E$1&gt;='Gastos Gerais'!$D$4:$D$999),-('Gastos das Atividades'!E$1&lt;='Gastos Gerais'!$E$4:$E$999),-('Gastos Gerais'!$C$4:$C$999))</f>
        <v>0</v>
      </c>
      <c r="F13" s="149">
        <f>SUMPRODUCT(-('Gastos Gerais'!$F$4:$F$999='Gastos das Atividades'!$B13),-('Gastos das Atividades'!F$1&gt;='Gastos Gerais'!$D$4:$D$999),-('Gastos das Atividades'!F$1&lt;='Gastos Gerais'!$E$4:$E$999),-('Gastos Gerais'!$C$4:$C$999))</f>
        <v>0</v>
      </c>
      <c r="G13" s="149">
        <f>SUMPRODUCT(-('Gastos Gerais'!$F$4:$F$999='Gastos das Atividades'!$B13),-('Gastos das Atividades'!G$1&gt;='Gastos Gerais'!$D$4:$D$999),-('Gastos das Atividades'!G$1&lt;='Gastos Gerais'!$E$4:$E$999),-('Gastos Gerais'!$C$4:$C$999))</f>
        <v>0</v>
      </c>
      <c r="H13" s="149">
        <f>SUMPRODUCT(-('Gastos Gerais'!$F$4:$F$999='Gastos das Atividades'!$B13),-('Gastos das Atividades'!H$1&gt;='Gastos Gerais'!$D$4:$D$999),-('Gastos das Atividades'!H$1&lt;='Gastos Gerais'!$E$4:$E$999),-('Gastos Gerais'!$C$4:$C$999))</f>
        <v>0</v>
      </c>
      <c r="I13" s="149">
        <f>SUMPRODUCT(-('Gastos Gerais'!$F$4:$F$999='Gastos das Atividades'!$B13),-('Gastos das Atividades'!I$1&gt;='Gastos Gerais'!$D$4:$D$999),-('Gastos das Atividades'!I$1&lt;='Gastos Gerais'!$E$4:$E$999),-('Gastos Gerais'!$C$4:$C$999))</f>
        <v>0</v>
      </c>
      <c r="J13" s="149">
        <f>SUMPRODUCT(-('Gastos Gerais'!$F$4:$F$999='Gastos das Atividades'!$B13),-('Gastos das Atividades'!J$1&gt;='Gastos Gerais'!$D$4:$D$999),-('Gastos das Atividades'!J$1&lt;='Gastos Gerais'!$E$4:$E$999),-('Gastos Gerais'!$C$4:$C$999))</f>
        <v>0</v>
      </c>
      <c r="K13" s="149">
        <f>SUMPRODUCT(-('Gastos Gerais'!$F$4:$F$999='Gastos das Atividades'!$B13),-('Gastos das Atividades'!K$1&gt;='Gastos Gerais'!$D$4:$D$999),-('Gastos das Atividades'!K$1&lt;='Gastos Gerais'!$E$4:$E$999),-('Gastos Gerais'!$C$4:$C$999))</f>
        <v>0</v>
      </c>
      <c r="L13" s="149">
        <f>SUMPRODUCT(-('Gastos Gerais'!$F$4:$F$999='Gastos das Atividades'!$B13),-('Gastos das Atividades'!L$1&gt;='Gastos Gerais'!$D$4:$D$999),-('Gastos das Atividades'!L$1&lt;='Gastos Gerais'!$E$4:$E$999),-('Gastos Gerais'!$C$4:$C$999))</f>
        <v>0</v>
      </c>
      <c r="M13" s="149">
        <f>SUMPRODUCT(-('Gastos Gerais'!$F$4:$F$999='Gastos das Atividades'!$B13),-('Gastos das Atividades'!M$1&gt;='Gastos Gerais'!$D$4:$D$999),-('Gastos das Atividades'!M$1&lt;='Gastos Gerais'!$E$4:$E$999),-('Gastos Gerais'!$C$4:$C$999))</f>
        <v>0</v>
      </c>
      <c r="N13" s="149">
        <f>SUMPRODUCT(-('Gastos Gerais'!$F$4:$F$999='Gastos das Atividades'!$B13),-('Gastos das Atividades'!N$1&gt;='Gastos Gerais'!$D$4:$D$999),-('Gastos das Atividades'!N$1&lt;='Gastos Gerais'!$E$4:$E$999),-('Gastos Gerais'!$C$4:$C$999))</f>
        <v>0</v>
      </c>
      <c r="O13" s="149">
        <f>SUMPRODUCT(-('Gastos Gerais'!$F$4:$F$999='Gastos das Atividades'!$B13),-('Gastos das Atividades'!O$1&gt;='Gastos Gerais'!$D$4:$D$999),-('Gastos das Atividades'!O$1&lt;='Gastos Gerais'!$E$4:$E$999),-('Gastos Gerais'!$C$4:$C$999))</f>
        <v>0</v>
      </c>
      <c r="P13" s="149">
        <f>SUMPRODUCT(-('Gastos Gerais'!$F$4:$F$999='Gastos das Atividades'!$B13),-('Gastos das Atividades'!P$1&gt;='Gastos Gerais'!$D$4:$D$999),-('Gastos das Atividades'!P$1&lt;='Gastos Gerais'!$E$4:$E$999),-('Gastos Gerais'!$C$4:$C$999))</f>
        <v>0</v>
      </c>
      <c r="Q13" s="149">
        <f>SUMPRODUCT(-('Gastos Gerais'!$F$4:$F$999='Gastos das Atividades'!$B13),-('Gastos das Atividades'!Q$1&gt;='Gastos Gerais'!$D$4:$D$999),-('Gastos das Atividades'!Q$1&lt;='Gastos Gerais'!$E$4:$E$999),-('Gastos Gerais'!$C$4:$C$999))</f>
        <v>0</v>
      </c>
      <c r="R13" s="149">
        <f>SUMPRODUCT(-('Gastos Gerais'!$F$4:$F$999='Gastos das Atividades'!$B13),-('Gastos das Atividades'!R$1&gt;='Gastos Gerais'!$D$4:$D$999),-('Gastos das Atividades'!R$1&lt;='Gastos Gerais'!$E$4:$E$999),-('Gastos Gerais'!$C$4:$C$999))</f>
        <v>0</v>
      </c>
      <c r="S13" s="149">
        <f>SUMPRODUCT(-('Gastos Gerais'!$F$4:$F$999='Gastos das Atividades'!$B13),-('Gastos das Atividades'!S$1&gt;='Gastos Gerais'!$D$4:$D$999),-('Gastos das Atividades'!S$1&lt;='Gastos Gerais'!$E$4:$E$999),-('Gastos Gerais'!$C$4:$C$999))</f>
        <v>0</v>
      </c>
      <c r="T13" s="149">
        <f>SUMPRODUCT(-('Gastos Gerais'!$F$4:$F$999='Gastos das Atividades'!$B13),-('Gastos das Atividades'!T$1&gt;='Gastos Gerais'!$D$4:$D$999),-('Gastos das Atividades'!T$1&lt;='Gastos Gerais'!$E$4:$E$999),-('Gastos Gerais'!$C$4:$C$999))</f>
        <v>0</v>
      </c>
      <c r="U13" s="149">
        <f>SUMPRODUCT(-('Gastos Gerais'!$F$4:$F$999='Gastos das Atividades'!$B13),-('Gastos das Atividades'!U$1&gt;='Gastos Gerais'!$D$4:$D$999),-('Gastos das Atividades'!U$1&lt;='Gastos Gerais'!$E$4:$E$999),-('Gastos Gerais'!$C$4:$C$999))</f>
        <v>0</v>
      </c>
      <c r="V13" s="149">
        <f>SUMPRODUCT(-('Gastos Gerais'!$F$4:$F$999='Gastos das Atividades'!$B13),-('Gastos das Atividades'!V$1&gt;='Gastos Gerais'!$D$4:$D$999),-('Gastos das Atividades'!V$1&lt;='Gastos Gerais'!$E$4:$E$999),-('Gastos Gerais'!$C$4:$C$999))</f>
        <v>0</v>
      </c>
      <c r="W13" s="149">
        <f>SUMPRODUCT(-('Gastos Gerais'!$F$4:$F$999='Gastos das Atividades'!$B13),-('Gastos das Atividades'!W$1&gt;='Gastos Gerais'!$D$4:$D$999),-('Gastos das Atividades'!W$1&lt;='Gastos Gerais'!$E$4:$E$999),-('Gastos Gerais'!$C$4:$C$999))</f>
        <v>0</v>
      </c>
      <c r="X13" s="149">
        <f>SUMPRODUCT(-('Gastos Gerais'!$F$4:$F$999='Gastos das Atividades'!$B13),-('Gastos das Atividades'!X$1&gt;='Gastos Gerais'!$D$4:$D$999),-('Gastos das Atividades'!X$1&lt;='Gastos Gerais'!$E$4:$E$999),-('Gastos Gerais'!$C$4:$C$999))</f>
        <v>0</v>
      </c>
      <c r="Y13" s="149">
        <f>SUMPRODUCT(-('Gastos Gerais'!$F$4:$F$999='Gastos das Atividades'!$B13),-('Gastos das Atividades'!Y$1&gt;='Gastos Gerais'!$D$4:$D$999),-('Gastos das Atividades'!Y$1&lt;='Gastos Gerais'!$E$4:$E$999),-('Gastos Gerais'!$C$4:$C$999))</f>
        <v>0</v>
      </c>
      <c r="Z13" s="149">
        <f>SUMPRODUCT(-('Gastos Gerais'!$F$4:$F$999='Gastos das Atividades'!$B13),-('Gastos das Atividades'!Z$1&gt;='Gastos Gerais'!$D$4:$D$999),-('Gastos das Atividades'!Z$1&lt;='Gastos Gerais'!$E$4:$E$999),-('Gastos Gerais'!$C$4:$C$999))</f>
        <v>0</v>
      </c>
      <c r="AA13" s="149">
        <f>SUMPRODUCT(-('Gastos Gerais'!$F$4:$F$999='Gastos das Atividades'!$B13),-('Gastos das Atividades'!AA$1&gt;='Gastos Gerais'!$D$4:$D$999),-('Gastos das Atividades'!AA$1&lt;='Gastos Gerais'!$E$4:$E$999),-('Gastos Gerais'!$C$4:$C$999))</f>
        <v>0</v>
      </c>
      <c r="AB13" s="149">
        <f>SUMPRODUCT(-('Gastos Gerais'!$F$4:$F$999='Gastos das Atividades'!$B13),-('Gastos das Atividades'!AB$1&gt;='Gastos Gerais'!$D$4:$D$999),-('Gastos das Atividades'!AB$1&lt;='Gastos Gerais'!$E$4:$E$999),-('Gastos Gerais'!$C$4:$C$999))</f>
        <v>0</v>
      </c>
      <c r="AC13" s="149">
        <f>SUMPRODUCT(-('Gastos Gerais'!$F$4:$F$999='Gastos das Atividades'!$B13),-('Gastos das Atividades'!AC$1&gt;='Gastos Gerais'!$D$4:$D$999),-('Gastos das Atividades'!AC$1&lt;='Gastos Gerais'!$E$4:$E$999),-('Gastos Gerais'!$C$4:$C$999))</f>
        <v>0</v>
      </c>
      <c r="AD13" s="149">
        <f>SUMPRODUCT(-('Gastos Gerais'!$F$4:$F$999='Gastos das Atividades'!$B13),-('Gastos das Atividades'!AD$1&gt;='Gastos Gerais'!$D$4:$D$999),-('Gastos das Atividades'!AD$1&lt;='Gastos Gerais'!$E$4:$E$999),-('Gastos Gerais'!$C$4:$C$999))</f>
        <v>0</v>
      </c>
      <c r="AE13" s="149">
        <f>SUMPRODUCT(-('Gastos Gerais'!$F$4:$F$999='Gastos das Atividades'!$B13),-('Gastos das Atividades'!AE$1&gt;='Gastos Gerais'!$D$4:$D$999),-('Gastos das Atividades'!AE$1&lt;='Gastos Gerais'!$E$4:$E$999),-('Gastos Gerais'!$C$4:$C$999))</f>
        <v>0</v>
      </c>
      <c r="AF13" s="149">
        <f>SUMPRODUCT(-('Gastos Gerais'!$F$4:$F$999='Gastos das Atividades'!$B13),-('Gastos das Atividades'!AF$1&gt;='Gastos Gerais'!$D$4:$D$999),-('Gastos das Atividades'!AF$1&lt;='Gastos Gerais'!$E$4:$E$999),-('Gastos Gerais'!$C$4:$C$999))</f>
        <v>0</v>
      </c>
      <c r="AG13" s="149">
        <f>SUMPRODUCT(-('Gastos Gerais'!$F$4:$F$999='Gastos das Atividades'!$B13),-('Gastos das Atividades'!AG$1&gt;='Gastos Gerais'!$D$4:$D$999),-('Gastos das Atividades'!AG$1&lt;='Gastos Gerais'!$E$4:$E$999),-('Gastos Gerais'!$C$4:$C$999))</f>
        <v>0</v>
      </c>
      <c r="AH13" s="149">
        <f>SUMPRODUCT(-('Gastos Gerais'!$F$4:$F$999='Gastos das Atividades'!$B13),-('Gastos das Atividades'!AH$1&gt;='Gastos Gerais'!$D$4:$D$999),-('Gastos das Atividades'!AH$1&lt;='Gastos Gerais'!$E$4:$E$999),-('Gastos Gerais'!$C$4:$C$999))</f>
        <v>0</v>
      </c>
      <c r="AI13" s="149">
        <f>SUMPRODUCT(-('Gastos Gerais'!$F$4:$F$999='Gastos das Atividades'!$B13),-('Gastos das Atividades'!AI$1&gt;='Gastos Gerais'!$D$4:$D$999),-('Gastos das Atividades'!AI$1&lt;='Gastos Gerais'!$E$4:$E$999),-('Gastos Gerais'!$C$4:$C$999))</f>
        <v>0</v>
      </c>
      <c r="AJ13" s="149">
        <f>SUMPRODUCT(-('Gastos Gerais'!$F$4:$F$999='Gastos das Atividades'!$B13),-('Gastos das Atividades'!AJ$1&gt;='Gastos Gerais'!$D$4:$D$999),-('Gastos das Atividades'!AJ$1&lt;='Gastos Gerais'!$E$4:$E$999),-('Gastos Gerais'!$C$4:$C$999))</f>
        <v>0</v>
      </c>
      <c r="AK13" s="149">
        <f>SUMPRODUCT(-('Gastos Gerais'!$F$4:$F$999='Gastos das Atividades'!$B13),-('Gastos das Atividades'!AK$1&gt;='Gastos Gerais'!$D$4:$D$999),-('Gastos das Atividades'!AK$1&lt;='Gastos Gerais'!$E$4:$E$999),-('Gastos Gerais'!$C$4:$C$999))</f>
        <v>0</v>
      </c>
      <c r="AL13" s="149">
        <f>SUMPRODUCT(-('Gastos Gerais'!$F$4:$F$999='Gastos das Atividades'!$B13),-('Gastos das Atividades'!AL$1&gt;='Gastos Gerais'!$D$4:$D$999),-('Gastos das Atividades'!AL$1&lt;='Gastos Gerais'!$E$4:$E$999),-('Gastos Gerais'!$C$4:$C$999))</f>
        <v>0</v>
      </c>
      <c r="AM13" s="149">
        <f>SUMPRODUCT(-('Gastos Gerais'!$F$4:$F$999='Gastos das Atividades'!$B13),-('Gastos das Atividades'!AM$1&gt;='Gastos Gerais'!$D$4:$D$999),-('Gastos das Atividades'!AM$1&lt;='Gastos Gerais'!$E$4:$E$999),-('Gastos Gerais'!$C$4:$C$999))</f>
        <v>0</v>
      </c>
      <c r="AN13" s="149">
        <f>SUMPRODUCT(-('Gastos Gerais'!$F$4:$F$999='Gastos das Atividades'!$B13),-('Gastos das Atividades'!AN$1&gt;='Gastos Gerais'!$D$4:$D$999),-('Gastos das Atividades'!AN$1&lt;='Gastos Gerais'!$E$4:$E$999),-('Gastos Gerais'!$C$4:$C$999))</f>
        <v>0</v>
      </c>
      <c r="AO13" s="149">
        <f>SUMPRODUCT(-('Gastos Gerais'!$F$4:$F$999='Gastos das Atividades'!$B13),-('Gastos das Atividades'!AO$1&gt;='Gastos Gerais'!$D$4:$D$999),-('Gastos das Atividades'!AO$1&lt;='Gastos Gerais'!$E$4:$E$999),-('Gastos Gerais'!$C$4:$C$999))</f>
        <v>0</v>
      </c>
      <c r="AP13" s="149">
        <f>SUMPRODUCT(-('Gastos Gerais'!$F$4:$F$999='Gastos das Atividades'!$B13),-('Gastos das Atividades'!AP$1&gt;='Gastos Gerais'!$D$4:$D$999),-('Gastos das Atividades'!AP$1&lt;='Gastos Gerais'!$E$4:$E$999),-('Gastos Gerais'!$C$4:$C$999))</f>
        <v>0</v>
      </c>
      <c r="AQ13" s="149">
        <f>SUMPRODUCT(-('Gastos Gerais'!$F$4:$F$999='Gastos das Atividades'!$B13),-('Gastos das Atividades'!AQ$1&gt;='Gastos Gerais'!$D$4:$D$999),-('Gastos das Atividades'!AQ$1&lt;='Gastos Gerais'!$E$4:$E$999),-('Gastos Gerais'!$C$4:$C$999))</f>
        <v>0</v>
      </c>
      <c r="AR13" s="149">
        <f>SUMPRODUCT(-('Gastos Gerais'!$F$4:$F$999='Gastos das Atividades'!$B13),-('Gastos das Atividades'!AR$1&gt;='Gastos Gerais'!$D$4:$D$999),-('Gastos das Atividades'!AR$1&lt;='Gastos Gerais'!$E$4:$E$999),-('Gastos Gerais'!$C$4:$C$999))</f>
        <v>0</v>
      </c>
      <c r="AS13" s="149">
        <f>SUMPRODUCT(-('Gastos Gerais'!$F$4:$F$999='Gastos das Atividades'!$B13),-('Gastos das Atividades'!AS$1&gt;='Gastos Gerais'!$D$4:$D$999),-('Gastos das Atividades'!AS$1&lt;='Gastos Gerais'!$E$4:$E$999),-('Gastos Gerais'!$C$4:$C$999))</f>
        <v>0</v>
      </c>
      <c r="AT13" s="149">
        <f>SUMPRODUCT(-('Gastos Gerais'!$F$4:$F$999='Gastos das Atividades'!$B13),-('Gastos das Atividades'!AT$1&gt;='Gastos Gerais'!$D$4:$D$999),-('Gastos das Atividades'!AT$1&lt;='Gastos Gerais'!$E$4:$E$999),-('Gastos Gerais'!$C$4:$C$999))</f>
        <v>0</v>
      </c>
      <c r="AU13" s="149">
        <f>SUMPRODUCT(-('Gastos Gerais'!$F$4:$F$999='Gastos das Atividades'!$B13),-('Gastos das Atividades'!AU$1&gt;='Gastos Gerais'!$D$4:$D$999),-('Gastos das Atividades'!AU$1&lt;='Gastos Gerais'!$E$4:$E$999),-('Gastos Gerais'!$C$4:$C$999))</f>
        <v>0</v>
      </c>
      <c r="AV13" s="149">
        <f>SUMPRODUCT(-('Gastos Gerais'!$F$4:$F$999='Gastos das Atividades'!$B13),-('Gastos das Atividades'!AV$1&gt;='Gastos Gerais'!$D$4:$D$999),-('Gastos das Atividades'!AV$1&lt;='Gastos Gerais'!$E$4:$E$999),-('Gastos Gerais'!$C$4:$C$999))</f>
        <v>0</v>
      </c>
      <c r="AW13" s="149">
        <f>SUMPRODUCT(-('Gastos Gerais'!$F$4:$F$999='Gastos das Atividades'!$B13),-('Gastos das Atividades'!AW$1&gt;='Gastos Gerais'!$D$4:$D$999),-('Gastos das Atividades'!AW$1&lt;='Gastos Gerais'!$E$4:$E$999),-('Gastos Gerais'!$C$4:$C$999))</f>
        <v>0</v>
      </c>
      <c r="AX13" s="149">
        <f>SUMPRODUCT(-('Gastos Gerais'!$F$4:$F$999='Gastos das Atividades'!$B13),-('Gastos das Atividades'!AX$1&gt;='Gastos Gerais'!$D$4:$D$999),-('Gastos das Atividades'!AX$1&lt;='Gastos Gerais'!$E$4:$E$999),-('Gastos Gerais'!$C$4:$C$999))</f>
        <v>0</v>
      </c>
      <c r="AY13" s="318">
        <f t="shared" si="9"/>
        <v>0</v>
      </c>
      <c r="AZ13" s="149">
        <f t="shared" si="10"/>
        <v>0</v>
      </c>
      <c r="BA13" s="149">
        <f t="shared" si="11"/>
        <v>0</v>
      </c>
      <c r="BB13" s="149">
        <f t="shared" si="12"/>
        <v>0</v>
      </c>
      <c r="BC13" s="319">
        <f t="shared" si="8"/>
        <v>0</v>
      </c>
      <c r="BD13" s="156">
        <f t="shared" si="0"/>
        <v>0</v>
      </c>
      <c r="BE13" s="156">
        <f t="shared" si="1"/>
        <v>0</v>
      </c>
      <c r="BF13" s="156">
        <f t="shared" si="2"/>
        <v>0</v>
      </c>
      <c r="BG13" s="156">
        <f t="shared" si="2"/>
        <v>0</v>
      </c>
      <c r="BH13" s="320">
        <f t="shared" si="3"/>
        <v>0</v>
      </c>
    </row>
    <row r="14" spans="1:61" hidden="1">
      <c r="A14" s="321">
        <v>10</v>
      </c>
      <c r="B14" s="332"/>
      <c r="C14" s="149">
        <f>SUMPRODUCT(-('Gastos Gerais'!$F$4:$F$999='Gastos das Atividades'!$B14),-('Gastos das Atividades'!C$1&gt;='Gastos Gerais'!$D$4:$D$999),-('Gastos das Atividades'!C$1&lt;='Gastos Gerais'!$E$4:$E$999),-('Gastos Gerais'!$C$4:$C$999))</f>
        <v>0</v>
      </c>
      <c r="D14" s="149">
        <f>SUMPRODUCT(-('Gastos Gerais'!$F$4:$F$999='Gastos das Atividades'!$B14),-('Gastos das Atividades'!D$1&gt;='Gastos Gerais'!$D$4:$D$999),-('Gastos das Atividades'!D$1&lt;='Gastos Gerais'!$E$4:$E$999),-('Gastos Gerais'!$C$4:$C$999))</f>
        <v>0</v>
      </c>
      <c r="E14" s="149">
        <f>SUMPRODUCT(-('Gastos Gerais'!$F$4:$F$999='Gastos das Atividades'!$B14),-('Gastos das Atividades'!E$1&gt;='Gastos Gerais'!$D$4:$D$999),-('Gastos das Atividades'!E$1&lt;='Gastos Gerais'!$E$4:$E$999),-('Gastos Gerais'!$C$4:$C$999))</f>
        <v>0</v>
      </c>
      <c r="F14" s="149">
        <f>SUMPRODUCT(-('Gastos Gerais'!$F$4:$F$999='Gastos das Atividades'!$B14),-('Gastos das Atividades'!F$1&gt;='Gastos Gerais'!$D$4:$D$999),-('Gastos das Atividades'!F$1&lt;='Gastos Gerais'!$E$4:$E$999),-('Gastos Gerais'!$C$4:$C$999))</f>
        <v>0</v>
      </c>
      <c r="G14" s="149">
        <f>SUMPRODUCT(-('Gastos Gerais'!$F$4:$F$999='Gastos das Atividades'!$B14),-('Gastos das Atividades'!G$1&gt;='Gastos Gerais'!$D$4:$D$999),-('Gastos das Atividades'!G$1&lt;='Gastos Gerais'!$E$4:$E$999),-('Gastos Gerais'!$C$4:$C$999))</f>
        <v>0</v>
      </c>
      <c r="H14" s="149">
        <f>SUMPRODUCT(-('Gastos Gerais'!$F$4:$F$999='Gastos das Atividades'!$B14),-('Gastos das Atividades'!H$1&gt;='Gastos Gerais'!$D$4:$D$999),-('Gastos das Atividades'!H$1&lt;='Gastos Gerais'!$E$4:$E$999),-('Gastos Gerais'!$C$4:$C$999))</f>
        <v>0</v>
      </c>
      <c r="I14" s="149">
        <f>SUMPRODUCT(-('Gastos Gerais'!$F$4:$F$999='Gastos das Atividades'!$B14),-('Gastos das Atividades'!I$1&gt;='Gastos Gerais'!$D$4:$D$999),-('Gastos das Atividades'!I$1&lt;='Gastos Gerais'!$E$4:$E$999),-('Gastos Gerais'!$C$4:$C$999))</f>
        <v>0</v>
      </c>
      <c r="J14" s="149">
        <f>SUMPRODUCT(-('Gastos Gerais'!$F$4:$F$999='Gastos das Atividades'!$B14),-('Gastos das Atividades'!J$1&gt;='Gastos Gerais'!$D$4:$D$999),-('Gastos das Atividades'!J$1&lt;='Gastos Gerais'!$E$4:$E$999),-('Gastos Gerais'!$C$4:$C$999))</f>
        <v>0</v>
      </c>
      <c r="K14" s="149">
        <f>SUMPRODUCT(-('Gastos Gerais'!$F$4:$F$999='Gastos das Atividades'!$B14),-('Gastos das Atividades'!K$1&gt;='Gastos Gerais'!$D$4:$D$999),-('Gastos das Atividades'!K$1&lt;='Gastos Gerais'!$E$4:$E$999),-('Gastos Gerais'!$C$4:$C$999))</f>
        <v>0</v>
      </c>
      <c r="L14" s="149">
        <f>SUMPRODUCT(-('Gastos Gerais'!$F$4:$F$999='Gastos das Atividades'!$B14),-('Gastos das Atividades'!L$1&gt;='Gastos Gerais'!$D$4:$D$999),-('Gastos das Atividades'!L$1&lt;='Gastos Gerais'!$E$4:$E$999),-('Gastos Gerais'!$C$4:$C$999))</f>
        <v>0</v>
      </c>
      <c r="M14" s="149">
        <f>SUMPRODUCT(-('Gastos Gerais'!$F$4:$F$999='Gastos das Atividades'!$B14),-('Gastos das Atividades'!M$1&gt;='Gastos Gerais'!$D$4:$D$999),-('Gastos das Atividades'!M$1&lt;='Gastos Gerais'!$E$4:$E$999),-('Gastos Gerais'!$C$4:$C$999))</f>
        <v>0</v>
      </c>
      <c r="N14" s="149">
        <f>SUMPRODUCT(-('Gastos Gerais'!$F$4:$F$999='Gastos das Atividades'!$B14),-('Gastos das Atividades'!N$1&gt;='Gastos Gerais'!$D$4:$D$999),-('Gastos das Atividades'!N$1&lt;='Gastos Gerais'!$E$4:$E$999),-('Gastos Gerais'!$C$4:$C$999))</f>
        <v>0</v>
      </c>
      <c r="O14" s="149">
        <f>SUMPRODUCT(-('Gastos Gerais'!$F$4:$F$999='Gastos das Atividades'!$B14),-('Gastos das Atividades'!O$1&gt;='Gastos Gerais'!$D$4:$D$999),-('Gastos das Atividades'!O$1&lt;='Gastos Gerais'!$E$4:$E$999),-('Gastos Gerais'!$C$4:$C$999))</f>
        <v>0</v>
      </c>
      <c r="P14" s="149">
        <f>SUMPRODUCT(-('Gastos Gerais'!$F$4:$F$999='Gastos das Atividades'!$B14),-('Gastos das Atividades'!P$1&gt;='Gastos Gerais'!$D$4:$D$999),-('Gastos das Atividades'!P$1&lt;='Gastos Gerais'!$E$4:$E$999),-('Gastos Gerais'!$C$4:$C$999))</f>
        <v>0</v>
      </c>
      <c r="Q14" s="149">
        <f>SUMPRODUCT(-('Gastos Gerais'!$F$4:$F$999='Gastos das Atividades'!$B14),-('Gastos das Atividades'!Q$1&gt;='Gastos Gerais'!$D$4:$D$999),-('Gastos das Atividades'!Q$1&lt;='Gastos Gerais'!$E$4:$E$999),-('Gastos Gerais'!$C$4:$C$999))</f>
        <v>0</v>
      </c>
      <c r="R14" s="149">
        <f>SUMPRODUCT(-('Gastos Gerais'!$F$4:$F$999='Gastos das Atividades'!$B14),-('Gastos das Atividades'!R$1&gt;='Gastos Gerais'!$D$4:$D$999),-('Gastos das Atividades'!R$1&lt;='Gastos Gerais'!$E$4:$E$999),-('Gastos Gerais'!$C$4:$C$999))</f>
        <v>0</v>
      </c>
      <c r="S14" s="149">
        <f>SUMPRODUCT(-('Gastos Gerais'!$F$4:$F$999='Gastos das Atividades'!$B14),-('Gastos das Atividades'!S$1&gt;='Gastos Gerais'!$D$4:$D$999),-('Gastos das Atividades'!S$1&lt;='Gastos Gerais'!$E$4:$E$999),-('Gastos Gerais'!$C$4:$C$999))</f>
        <v>0</v>
      </c>
      <c r="T14" s="149">
        <f>SUMPRODUCT(-('Gastos Gerais'!$F$4:$F$999='Gastos das Atividades'!$B14),-('Gastos das Atividades'!T$1&gt;='Gastos Gerais'!$D$4:$D$999),-('Gastos das Atividades'!T$1&lt;='Gastos Gerais'!$E$4:$E$999),-('Gastos Gerais'!$C$4:$C$999))</f>
        <v>0</v>
      </c>
      <c r="U14" s="149">
        <f>SUMPRODUCT(-('Gastos Gerais'!$F$4:$F$999='Gastos das Atividades'!$B14),-('Gastos das Atividades'!U$1&gt;='Gastos Gerais'!$D$4:$D$999),-('Gastos das Atividades'!U$1&lt;='Gastos Gerais'!$E$4:$E$999),-('Gastos Gerais'!$C$4:$C$999))</f>
        <v>0</v>
      </c>
      <c r="V14" s="149">
        <f>SUMPRODUCT(-('Gastos Gerais'!$F$4:$F$999='Gastos das Atividades'!$B14),-('Gastos das Atividades'!V$1&gt;='Gastos Gerais'!$D$4:$D$999),-('Gastos das Atividades'!V$1&lt;='Gastos Gerais'!$E$4:$E$999),-('Gastos Gerais'!$C$4:$C$999))</f>
        <v>0</v>
      </c>
      <c r="W14" s="149">
        <f>SUMPRODUCT(-('Gastos Gerais'!$F$4:$F$999='Gastos das Atividades'!$B14),-('Gastos das Atividades'!W$1&gt;='Gastos Gerais'!$D$4:$D$999),-('Gastos das Atividades'!W$1&lt;='Gastos Gerais'!$E$4:$E$999),-('Gastos Gerais'!$C$4:$C$999))</f>
        <v>0</v>
      </c>
      <c r="X14" s="149">
        <f>SUMPRODUCT(-('Gastos Gerais'!$F$4:$F$999='Gastos das Atividades'!$B14),-('Gastos das Atividades'!X$1&gt;='Gastos Gerais'!$D$4:$D$999),-('Gastos das Atividades'!X$1&lt;='Gastos Gerais'!$E$4:$E$999),-('Gastos Gerais'!$C$4:$C$999))</f>
        <v>0</v>
      </c>
      <c r="Y14" s="149">
        <f>SUMPRODUCT(-('Gastos Gerais'!$F$4:$F$999='Gastos das Atividades'!$B14),-('Gastos das Atividades'!Y$1&gt;='Gastos Gerais'!$D$4:$D$999),-('Gastos das Atividades'!Y$1&lt;='Gastos Gerais'!$E$4:$E$999),-('Gastos Gerais'!$C$4:$C$999))</f>
        <v>0</v>
      </c>
      <c r="Z14" s="149">
        <f>SUMPRODUCT(-('Gastos Gerais'!$F$4:$F$999='Gastos das Atividades'!$B14),-('Gastos das Atividades'!Z$1&gt;='Gastos Gerais'!$D$4:$D$999),-('Gastos das Atividades'!Z$1&lt;='Gastos Gerais'!$E$4:$E$999),-('Gastos Gerais'!$C$4:$C$999))</f>
        <v>0</v>
      </c>
      <c r="AA14" s="149">
        <f>SUMPRODUCT(-('Gastos Gerais'!$F$4:$F$999='Gastos das Atividades'!$B14),-('Gastos das Atividades'!AA$1&gt;='Gastos Gerais'!$D$4:$D$999),-('Gastos das Atividades'!AA$1&lt;='Gastos Gerais'!$E$4:$E$999),-('Gastos Gerais'!$C$4:$C$999))</f>
        <v>0</v>
      </c>
      <c r="AB14" s="149">
        <f>SUMPRODUCT(-('Gastos Gerais'!$F$4:$F$999='Gastos das Atividades'!$B14),-('Gastos das Atividades'!AB$1&gt;='Gastos Gerais'!$D$4:$D$999),-('Gastos das Atividades'!AB$1&lt;='Gastos Gerais'!$E$4:$E$999),-('Gastos Gerais'!$C$4:$C$999))</f>
        <v>0</v>
      </c>
      <c r="AC14" s="149">
        <f>SUMPRODUCT(-('Gastos Gerais'!$F$4:$F$999='Gastos das Atividades'!$B14),-('Gastos das Atividades'!AC$1&gt;='Gastos Gerais'!$D$4:$D$999),-('Gastos das Atividades'!AC$1&lt;='Gastos Gerais'!$E$4:$E$999),-('Gastos Gerais'!$C$4:$C$999))</f>
        <v>0</v>
      </c>
      <c r="AD14" s="149">
        <f>SUMPRODUCT(-('Gastos Gerais'!$F$4:$F$999='Gastos das Atividades'!$B14),-('Gastos das Atividades'!AD$1&gt;='Gastos Gerais'!$D$4:$D$999),-('Gastos das Atividades'!AD$1&lt;='Gastos Gerais'!$E$4:$E$999),-('Gastos Gerais'!$C$4:$C$999))</f>
        <v>0</v>
      </c>
      <c r="AE14" s="149">
        <f>SUMPRODUCT(-('Gastos Gerais'!$F$4:$F$999='Gastos das Atividades'!$B14),-('Gastos das Atividades'!AE$1&gt;='Gastos Gerais'!$D$4:$D$999),-('Gastos das Atividades'!AE$1&lt;='Gastos Gerais'!$E$4:$E$999),-('Gastos Gerais'!$C$4:$C$999))</f>
        <v>0</v>
      </c>
      <c r="AF14" s="149">
        <f>SUMPRODUCT(-('Gastos Gerais'!$F$4:$F$999='Gastos das Atividades'!$B14),-('Gastos das Atividades'!AF$1&gt;='Gastos Gerais'!$D$4:$D$999),-('Gastos das Atividades'!AF$1&lt;='Gastos Gerais'!$E$4:$E$999),-('Gastos Gerais'!$C$4:$C$999))</f>
        <v>0</v>
      </c>
      <c r="AG14" s="149">
        <f>SUMPRODUCT(-('Gastos Gerais'!$F$4:$F$999='Gastos das Atividades'!$B14),-('Gastos das Atividades'!AG$1&gt;='Gastos Gerais'!$D$4:$D$999),-('Gastos das Atividades'!AG$1&lt;='Gastos Gerais'!$E$4:$E$999),-('Gastos Gerais'!$C$4:$C$999))</f>
        <v>0</v>
      </c>
      <c r="AH14" s="149">
        <f>SUMPRODUCT(-('Gastos Gerais'!$F$4:$F$999='Gastos das Atividades'!$B14),-('Gastos das Atividades'!AH$1&gt;='Gastos Gerais'!$D$4:$D$999),-('Gastos das Atividades'!AH$1&lt;='Gastos Gerais'!$E$4:$E$999),-('Gastos Gerais'!$C$4:$C$999))</f>
        <v>0</v>
      </c>
      <c r="AI14" s="149">
        <f>SUMPRODUCT(-('Gastos Gerais'!$F$4:$F$999='Gastos das Atividades'!$B14),-('Gastos das Atividades'!AI$1&gt;='Gastos Gerais'!$D$4:$D$999),-('Gastos das Atividades'!AI$1&lt;='Gastos Gerais'!$E$4:$E$999),-('Gastos Gerais'!$C$4:$C$999))</f>
        <v>0</v>
      </c>
      <c r="AJ14" s="149">
        <f>SUMPRODUCT(-('Gastos Gerais'!$F$4:$F$999='Gastos das Atividades'!$B14),-('Gastos das Atividades'!AJ$1&gt;='Gastos Gerais'!$D$4:$D$999),-('Gastos das Atividades'!AJ$1&lt;='Gastos Gerais'!$E$4:$E$999),-('Gastos Gerais'!$C$4:$C$999))</f>
        <v>0</v>
      </c>
      <c r="AK14" s="149">
        <f>SUMPRODUCT(-('Gastos Gerais'!$F$4:$F$999='Gastos das Atividades'!$B14),-('Gastos das Atividades'!AK$1&gt;='Gastos Gerais'!$D$4:$D$999),-('Gastos das Atividades'!AK$1&lt;='Gastos Gerais'!$E$4:$E$999),-('Gastos Gerais'!$C$4:$C$999))</f>
        <v>0</v>
      </c>
      <c r="AL14" s="149">
        <f>SUMPRODUCT(-('Gastos Gerais'!$F$4:$F$999='Gastos das Atividades'!$B14),-('Gastos das Atividades'!AL$1&gt;='Gastos Gerais'!$D$4:$D$999),-('Gastos das Atividades'!AL$1&lt;='Gastos Gerais'!$E$4:$E$999),-('Gastos Gerais'!$C$4:$C$999))</f>
        <v>0</v>
      </c>
      <c r="AM14" s="149">
        <f>SUMPRODUCT(-('Gastos Gerais'!$F$4:$F$999='Gastos das Atividades'!$B14),-('Gastos das Atividades'!AM$1&gt;='Gastos Gerais'!$D$4:$D$999),-('Gastos das Atividades'!AM$1&lt;='Gastos Gerais'!$E$4:$E$999),-('Gastos Gerais'!$C$4:$C$999))</f>
        <v>0</v>
      </c>
      <c r="AN14" s="149">
        <f>SUMPRODUCT(-('Gastos Gerais'!$F$4:$F$999='Gastos das Atividades'!$B14),-('Gastos das Atividades'!AN$1&gt;='Gastos Gerais'!$D$4:$D$999),-('Gastos das Atividades'!AN$1&lt;='Gastos Gerais'!$E$4:$E$999),-('Gastos Gerais'!$C$4:$C$999))</f>
        <v>0</v>
      </c>
      <c r="AO14" s="149">
        <f>SUMPRODUCT(-('Gastos Gerais'!$F$4:$F$999='Gastos das Atividades'!$B14),-('Gastos das Atividades'!AO$1&gt;='Gastos Gerais'!$D$4:$D$999),-('Gastos das Atividades'!AO$1&lt;='Gastos Gerais'!$E$4:$E$999),-('Gastos Gerais'!$C$4:$C$999))</f>
        <v>0</v>
      </c>
      <c r="AP14" s="149">
        <f>SUMPRODUCT(-('Gastos Gerais'!$F$4:$F$999='Gastos das Atividades'!$B14),-('Gastos das Atividades'!AP$1&gt;='Gastos Gerais'!$D$4:$D$999),-('Gastos das Atividades'!AP$1&lt;='Gastos Gerais'!$E$4:$E$999),-('Gastos Gerais'!$C$4:$C$999))</f>
        <v>0</v>
      </c>
      <c r="AQ14" s="149">
        <f>SUMPRODUCT(-('Gastos Gerais'!$F$4:$F$999='Gastos das Atividades'!$B14),-('Gastos das Atividades'!AQ$1&gt;='Gastos Gerais'!$D$4:$D$999),-('Gastos das Atividades'!AQ$1&lt;='Gastos Gerais'!$E$4:$E$999),-('Gastos Gerais'!$C$4:$C$999))</f>
        <v>0</v>
      </c>
      <c r="AR14" s="149">
        <f>SUMPRODUCT(-('Gastos Gerais'!$F$4:$F$999='Gastos das Atividades'!$B14),-('Gastos das Atividades'!AR$1&gt;='Gastos Gerais'!$D$4:$D$999),-('Gastos das Atividades'!AR$1&lt;='Gastos Gerais'!$E$4:$E$999),-('Gastos Gerais'!$C$4:$C$999))</f>
        <v>0</v>
      </c>
      <c r="AS14" s="149">
        <f>SUMPRODUCT(-('Gastos Gerais'!$F$4:$F$999='Gastos das Atividades'!$B14),-('Gastos das Atividades'!AS$1&gt;='Gastos Gerais'!$D$4:$D$999),-('Gastos das Atividades'!AS$1&lt;='Gastos Gerais'!$E$4:$E$999),-('Gastos Gerais'!$C$4:$C$999))</f>
        <v>0</v>
      </c>
      <c r="AT14" s="149">
        <f>SUMPRODUCT(-('Gastos Gerais'!$F$4:$F$999='Gastos das Atividades'!$B14),-('Gastos das Atividades'!AT$1&gt;='Gastos Gerais'!$D$4:$D$999),-('Gastos das Atividades'!AT$1&lt;='Gastos Gerais'!$E$4:$E$999),-('Gastos Gerais'!$C$4:$C$999))</f>
        <v>0</v>
      </c>
      <c r="AU14" s="149">
        <f>SUMPRODUCT(-('Gastos Gerais'!$F$4:$F$999='Gastos das Atividades'!$B14),-('Gastos das Atividades'!AU$1&gt;='Gastos Gerais'!$D$4:$D$999),-('Gastos das Atividades'!AU$1&lt;='Gastos Gerais'!$E$4:$E$999),-('Gastos Gerais'!$C$4:$C$999))</f>
        <v>0</v>
      </c>
      <c r="AV14" s="149">
        <f>SUMPRODUCT(-('Gastos Gerais'!$F$4:$F$999='Gastos das Atividades'!$B14),-('Gastos das Atividades'!AV$1&gt;='Gastos Gerais'!$D$4:$D$999),-('Gastos das Atividades'!AV$1&lt;='Gastos Gerais'!$E$4:$E$999),-('Gastos Gerais'!$C$4:$C$999))</f>
        <v>0</v>
      </c>
      <c r="AW14" s="149">
        <f>SUMPRODUCT(-('Gastos Gerais'!$F$4:$F$999='Gastos das Atividades'!$B14),-('Gastos das Atividades'!AW$1&gt;='Gastos Gerais'!$D$4:$D$999),-('Gastos das Atividades'!AW$1&lt;='Gastos Gerais'!$E$4:$E$999),-('Gastos Gerais'!$C$4:$C$999))</f>
        <v>0</v>
      </c>
      <c r="AX14" s="149">
        <f>SUMPRODUCT(-('Gastos Gerais'!$F$4:$F$999='Gastos das Atividades'!$B14),-('Gastos das Atividades'!AX$1&gt;='Gastos Gerais'!$D$4:$D$999),-('Gastos das Atividades'!AX$1&lt;='Gastos Gerais'!$E$4:$E$999),-('Gastos Gerais'!$C$4:$C$999))</f>
        <v>0</v>
      </c>
      <c r="AY14" s="318">
        <f t="shared" si="9"/>
        <v>0</v>
      </c>
      <c r="AZ14" s="149">
        <f t="shared" si="10"/>
        <v>0</v>
      </c>
      <c r="BA14" s="149">
        <f t="shared" si="11"/>
        <v>0</v>
      </c>
      <c r="BB14" s="149">
        <f t="shared" si="12"/>
        <v>0</v>
      </c>
      <c r="BC14" s="319">
        <f t="shared" si="8"/>
        <v>0</v>
      </c>
      <c r="BD14" s="156">
        <f t="shared" si="0"/>
        <v>0</v>
      </c>
      <c r="BE14" s="156">
        <f t="shared" si="1"/>
        <v>0</v>
      </c>
      <c r="BF14" s="156">
        <f t="shared" si="2"/>
        <v>0</v>
      </c>
      <c r="BG14" s="156">
        <f t="shared" si="2"/>
        <v>0</v>
      </c>
      <c r="BH14" s="320">
        <f t="shared" si="3"/>
        <v>0</v>
      </c>
    </row>
    <row r="15" spans="1:61" hidden="1">
      <c r="A15" s="321">
        <v>11</v>
      </c>
      <c r="B15" s="331"/>
      <c r="C15" s="149">
        <f>SUMPRODUCT(-('Gastos Gerais'!$F$4:$F$999='Gastos das Atividades'!$B15),-('Gastos das Atividades'!C$1&gt;='Gastos Gerais'!$D$4:$D$999),-('Gastos das Atividades'!C$1&lt;='Gastos Gerais'!$E$4:$E$999),-('Gastos Gerais'!$C$4:$C$999))</f>
        <v>0</v>
      </c>
      <c r="D15" s="149">
        <f>SUMPRODUCT(-('Gastos Gerais'!$F$4:$F$999='Gastos das Atividades'!$B15),-('Gastos das Atividades'!D$1&gt;='Gastos Gerais'!$D$4:$D$999),-('Gastos das Atividades'!D$1&lt;='Gastos Gerais'!$E$4:$E$999),-('Gastos Gerais'!$C$4:$C$999))</f>
        <v>0</v>
      </c>
      <c r="E15" s="149">
        <f>SUMPRODUCT(-('Gastos Gerais'!$F$4:$F$999='Gastos das Atividades'!$B15),-('Gastos das Atividades'!E$1&gt;='Gastos Gerais'!$D$4:$D$999),-('Gastos das Atividades'!E$1&lt;='Gastos Gerais'!$E$4:$E$999),-('Gastos Gerais'!$C$4:$C$999))</f>
        <v>0</v>
      </c>
      <c r="F15" s="149">
        <f>SUMPRODUCT(-('Gastos Gerais'!$F$4:$F$999='Gastos das Atividades'!$B15),-('Gastos das Atividades'!F$1&gt;='Gastos Gerais'!$D$4:$D$999),-('Gastos das Atividades'!F$1&lt;='Gastos Gerais'!$E$4:$E$999),-('Gastos Gerais'!$C$4:$C$999))</f>
        <v>0</v>
      </c>
      <c r="G15" s="149">
        <f>SUMPRODUCT(-('Gastos Gerais'!$F$4:$F$999='Gastos das Atividades'!$B15),-('Gastos das Atividades'!G$1&gt;='Gastos Gerais'!$D$4:$D$999),-('Gastos das Atividades'!G$1&lt;='Gastos Gerais'!$E$4:$E$999),-('Gastos Gerais'!$C$4:$C$999))</f>
        <v>0</v>
      </c>
      <c r="H15" s="149">
        <f>SUMPRODUCT(-('Gastos Gerais'!$F$4:$F$999='Gastos das Atividades'!$B15),-('Gastos das Atividades'!H$1&gt;='Gastos Gerais'!$D$4:$D$999),-('Gastos das Atividades'!H$1&lt;='Gastos Gerais'!$E$4:$E$999),-('Gastos Gerais'!$C$4:$C$999))</f>
        <v>0</v>
      </c>
      <c r="I15" s="149">
        <f>SUMPRODUCT(-('Gastos Gerais'!$F$4:$F$999='Gastos das Atividades'!$B15),-('Gastos das Atividades'!I$1&gt;='Gastos Gerais'!$D$4:$D$999),-('Gastos das Atividades'!I$1&lt;='Gastos Gerais'!$E$4:$E$999),-('Gastos Gerais'!$C$4:$C$999))</f>
        <v>0</v>
      </c>
      <c r="J15" s="149">
        <f>SUMPRODUCT(-('Gastos Gerais'!$F$4:$F$999='Gastos das Atividades'!$B15),-('Gastos das Atividades'!J$1&gt;='Gastos Gerais'!$D$4:$D$999),-('Gastos das Atividades'!J$1&lt;='Gastos Gerais'!$E$4:$E$999),-('Gastos Gerais'!$C$4:$C$999))</f>
        <v>0</v>
      </c>
      <c r="K15" s="149">
        <f>SUMPRODUCT(-('Gastos Gerais'!$F$4:$F$999='Gastos das Atividades'!$B15),-('Gastos das Atividades'!K$1&gt;='Gastos Gerais'!$D$4:$D$999),-('Gastos das Atividades'!K$1&lt;='Gastos Gerais'!$E$4:$E$999),-('Gastos Gerais'!$C$4:$C$999))</f>
        <v>0</v>
      </c>
      <c r="L15" s="149">
        <f>SUMPRODUCT(-('Gastos Gerais'!$F$4:$F$999='Gastos das Atividades'!$B15),-('Gastos das Atividades'!L$1&gt;='Gastos Gerais'!$D$4:$D$999),-('Gastos das Atividades'!L$1&lt;='Gastos Gerais'!$E$4:$E$999),-('Gastos Gerais'!$C$4:$C$999))</f>
        <v>0</v>
      </c>
      <c r="M15" s="149">
        <f>SUMPRODUCT(-('Gastos Gerais'!$F$4:$F$999='Gastos das Atividades'!$B15),-('Gastos das Atividades'!M$1&gt;='Gastos Gerais'!$D$4:$D$999),-('Gastos das Atividades'!M$1&lt;='Gastos Gerais'!$E$4:$E$999),-('Gastos Gerais'!$C$4:$C$999))</f>
        <v>0</v>
      </c>
      <c r="N15" s="149">
        <f>SUMPRODUCT(-('Gastos Gerais'!$F$4:$F$999='Gastos das Atividades'!$B15),-('Gastos das Atividades'!N$1&gt;='Gastos Gerais'!$D$4:$D$999),-('Gastos das Atividades'!N$1&lt;='Gastos Gerais'!$E$4:$E$999),-('Gastos Gerais'!$C$4:$C$999))</f>
        <v>0</v>
      </c>
      <c r="O15" s="149">
        <f>SUMPRODUCT(-('Gastos Gerais'!$F$4:$F$999='Gastos das Atividades'!$B15),-('Gastos das Atividades'!O$1&gt;='Gastos Gerais'!$D$4:$D$999),-('Gastos das Atividades'!O$1&lt;='Gastos Gerais'!$E$4:$E$999),-('Gastos Gerais'!$C$4:$C$999))</f>
        <v>0</v>
      </c>
      <c r="P15" s="149">
        <f>SUMPRODUCT(-('Gastos Gerais'!$F$4:$F$999='Gastos das Atividades'!$B15),-('Gastos das Atividades'!P$1&gt;='Gastos Gerais'!$D$4:$D$999),-('Gastos das Atividades'!P$1&lt;='Gastos Gerais'!$E$4:$E$999),-('Gastos Gerais'!$C$4:$C$999))</f>
        <v>0</v>
      </c>
      <c r="Q15" s="149">
        <f>SUMPRODUCT(-('Gastos Gerais'!$F$4:$F$999='Gastos das Atividades'!$B15),-('Gastos das Atividades'!Q$1&gt;='Gastos Gerais'!$D$4:$D$999),-('Gastos das Atividades'!Q$1&lt;='Gastos Gerais'!$E$4:$E$999),-('Gastos Gerais'!$C$4:$C$999))</f>
        <v>0</v>
      </c>
      <c r="R15" s="149">
        <f>SUMPRODUCT(-('Gastos Gerais'!$F$4:$F$999='Gastos das Atividades'!$B15),-('Gastos das Atividades'!R$1&gt;='Gastos Gerais'!$D$4:$D$999),-('Gastos das Atividades'!R$1&lt;='Gastos Gerais'!$E$4:$E$999),-('Gastos Gerais'!$C$4:$C$999))</f>
        <v>0</v>
      </c>
      <c r="S15" s="149">
        <f>SUMPRODUCT(-('Gastos Gerais'!$F$4:$F$999='Gastos das Atividades'!$B15),-('Gastos das Atividades'!S$1&gt;='Gastos Gerais'!$D$4:$D$999),-('Gastos das Atividades'!S$1&lt;='Gastos Gerais'!$E$4:$E$999),-('Gastos Gerais'!$C$4:$C$999))</f>
        <v>0</v>
      </c>
      <c r="T15" s="149">
        <f>SUMPRODUCT(-('Gastos Gerais'!$F$4:$F$999='Gastos das Atividades'!$B15),-('Gastos das Atividades'!T$1&gt;='Gastos Gerais'!$D$4:$D$999),-('Gastos das Atividades'!T$1&lt;='Gastos Gerais'!$E$4:$E$999),-('Gastos Gerais'!$C$4:$C$999))</f>
        <v>0</v>
      </c>
      <c r="U15" s="149">
        <f>SUMPRODUCT(-('Gastos Gerais'!$F$4:$F$999='Gastos das Atividades'!$B15),-('Gastos das Atividades'!U$1&gt;='Gastos Gerais'!$D$4:$D$999),-('Gastos das Atividades'!U$1&lt;='Gastos Gerais'!$E$4:$E$999),-('Gastos Gerais'!$C$4:$C$999))</f>
        <v>0</v>
      </c>
      <c r="V15" s="149">
        <f>SUMPRODUCT(-('Gastos Gerais'!$F$4:$F$999='Gastos das Atividades'!$B15),-('Gastos das Atividades'!V$1&gt;='Gastos Gerais'!$D$4:$D$999),-('Gastos das Atividades'!V$1&lt;='Gastos Gerais'!$E$4:$E$999),-('Gastos Gerais'!$C$4:$C$999))</f>
        <v>0</v>
      </c>
      <c r="W15" s="149">
        <f>SUMPRODUCT(-('Gastos Gerais'!$F$4:$F$999='Gastos das Atividades'!$B15),-('Gastos das Atividades'!W$1&gt;='Gastos Gerais'!$D$4:$D$999),-('Gastos das Atividades'!W$1&lt;='Gastos Gerais'!$E$4:$E$999),-('Gastos Gerais'!$C$4:$C$999))</f>
        <v>0</v>
      </c>
      <c r="X15" s="149">
        <f>SUMPRODUCT(-('Gastos Gerais'!$F$4:$F$999='Gastos das Atividades'!$B15),-('Gastos das Atividades'!X$1&gt;='Gastos Gerais'!$D$4:$D$999),-('Gastos das Atividades'!X$1&lt;='Gastos Gerais'!$E$4:$E$999),-('Gastos Gerais'!$C$4:$C$999))</f>
        <v>0</v>
      </c>
      <c r="Y15" s="149">
        <f>SUMPRODUCT(-('Gastos Gerais'!$F$4:$F$999='Gastos das Atividades'!$B15),-('Gastos das Atividades'!Y$1&gt;='Gastos Gerais'!$D$4:$D$999),-('Gastos das Atividades'!Y$1&lt;='Gastos Gerais'!$E$4:$E$999),-('Gastos Gerais'!$C$4:$C$999))</f>
        <v>0</v>
      </c>
      <c r="Z15" s="149">
        <f>SUMPRODUCT(-('Gastos Gerais'!$F$4:$F$999='Gastos das Atividades'!$B15),-('Gastos das Atividades'!Z$1&gt;='Gastos Gerais'!$D$4:$D$999),-('Gastos das Atividades'!Z$1&lt;='Gastos Gerais'!$E$4:$E$999),-('Gastos Gerais'!$C$4:$C$999))</f>
        <v>0</v>
      </c>
      <c r="AA15" s="149">
        <f>SUMPRODUCT(-('Gastos Gerais'!$F$4:$F$999='Gastos das Atividades'!$B15),-('Gastos das Atividades'!AA$1&gt;='Gastos Gerais'!$D$4:$D$999),-('Gastos das Atividades'!AA$1&lt;='Gastos Gerais'!$E$4:$E$999),-('Gastos Gerais'!$C$4:$C$999))</f>
        <v>0</v>
      </c>
      <c r="AB15" s="149">
        <f>SUMPRODUCT(-('Gastos Gerais'!$F$4:$F$999='Gastos das Atividades'!$B15),-('Gastos das Atividades'!AB$1&gt;='Gastos Gerais'!$D$4:$D$999),-('Gastos das Atividades'!AB$1&lt;='Gastos Gerais'!$E$4:$E$999),-('Gastos Gerais'!$C$4:$C$999))</f>
        <v>0</v>
      </c>
      <c r="AC15" s="149">
        <f>SUMPRODUCT(-('Gastos Gerais'!$F$4:$F$999='Gastos das Atividades'!$B15),-('Gastos das Atividades'!AC$1&gt;='Gastos Gerais'!$D$4:$D$999),-('Gastos das Atividades'!AC$1&lt;='Gastos Gerais'!$E$4:$E$999),-('Gastos Gerais'!$C$4:$C$999))</f>
        <v>0</v>
      </c>
      <c r="AD15" s="149">
        <f>SUMPRODUCT(-('Gastos Gerais'!$F$4:$F$999='Gastos das Atividades'!$B15),-('Gastos das Atividades'!AD$1&gt;='Gastos Gerais'!$D$4:$D$999),-('Gastos das Atividades'!AD$1&lt;='Gastos Gerais'!$E$4:$E$999),-('Gastos Gerais'!$C$4:$C$999))</f>
        <v>0</v>
      </c>
      <c r="AE15" s="149">
        <f>SUMPRODUCT(-('Gastos Gerais'!$F$4:$F$999='Gastos das Atividades'!$B15),-('Gastos das Atividades'!AE$1&gt;='Gastos Gerais'!$D$4:$D$999),-('Gastos das Atividades'!AE$1&lt;='Gastos Gerais'!$E$4:$E$999),-('Gastos Gerais'!$C$4:$C$999))</f>
        <v>0</v>
      </c>
      <c r="AF15" s="149">
        <f>SUMPRODUCT(-('Gastos Gerais'!$F$4:$F$999='Gastos das Atividades'!$B15),-('Gastos das Atividades'!AF$1&gt;='Gastos Gerais'!$D$4:$D$999),-('Gastos das Atividades'!AF$1&lt;='Gastos Gerais'!$E$4:$E$999),-('Gastos Gerais'!$C$4:$C$999))</f>
        <v>0</v>
      </c>
      <c r="AG15" s="149">
        <f>SUMPRODUCT(-('Gastos Gerais'!$F$4:$F$999='Gastos das Atividades'!$B15),-('Gastos das Atividades'!AG$1&gt;='Gastos Gerais'!$D$4:$D$999),-('Gastos das Atividades'!AG$1&lt;='Gastos Gerais'!$E$4:$E$999),-('Gastos Gerais'!$C$4:$C$999))</f>
        <v>0</v>
      </c>
      <c r="AH15" s="149">
        <f>SUMPRODUCT(-('Gastos Gerais'!$F$4:$F$999='Gastos das Atividades'!$B15),-('Gastos das Atividades'!AH$1&gt;='Gastos Gerais'!$D$4:$D$999),-('Gastos das Atividades'!AH$1&lt;='Gastos Gerais'!$E$4:$E$999),-('Gastos Gerais'!$C$4:$C$999))</f>
        <v>0</v>
      </c>
      <c r="AI15" s="149">
        <f>SUMPRODUCT(-('Gastos Gerais'!$F$4:$F$999='Gastos das Atividades'!$B15),-('Gastos das Atividades'!AI$1&gt;='Gastos Gerais'!$D$4:$D$999),-('Gastos das Atividades'!AI$1&lt;='Gastos Gerais'!$E$4:$E$999),-('Gastos Gerais'!$C$4:$C$999))</f>
        <v>0</v>
      </c>
      <c r="AJ15" s="149">
        <f>SUMPRODUCT(-('Gastos Gerais'!$F$4:$F$999='Gastos das Atividades'!$B15),-('Gastos das Atividades'!AJ$1&gt;='Gastos Gerais'!$D$4:$D$999),-('Gastos das Atividades'!AJ$1&lt;='Gastos Gerais'!$E$4:$E$999),-('Gastos Gerais'!$C$4:$C$999))</f>
        <v>0</v>
      </c>
      <c r="AK15" s="149">
        <f>SUMPRODUCT(-('Gastos Gerais'!$F$4:$F$999='Gastos das Atividades'!$B15),-('Gastos das Atividades'!AK$1&gt;='Gastos Gerais'!$D$4:$D$999),-('Gastos das Atividades'!AK$1&lt;='Gastos Gerais'!$E$4:$E$999),-('Gastos Gerais'!$C$4:$C$999))</f>
        <v>0</v>
      </c>
      <c r="AL15" s="149">
        <f>SUMPRODUCT(-('Gastos Gerais'!$F$4:$F$999='Gastos das Atividades'!$B15),-('Gastos das Atividades'!AL$1&gt;='Gastos Gerais'!$D$4:$D$999),-('Gastos das Atividades'!AL$1&lt;='Gastos Gerais'!$E$4:$E$999),-('Gastos Gerais'!$C$4:$C$999))</f>
        <v>0</v>
      </c>
      <c r="AM15" s="149">
        <f>SUMPRODUCT(-('Gastos Gerais'!$F$4:$F$999='Gastos das Atividades'!$B15),-('Gastos das Atividades'!AM$1&gt;='Gastos Gerais'!$D$4:$D$999),-('Gastos das Atividades'!AM$1&lt;='Gastos Gerais'!$E$4:$E$999),-('Gastos Gerais'!$C$4:$C$999))</f>
        <v>0</v>
      </c>
      <c r="AN15" s="149">
        <f>SUMPRODUCT(-('Gastos Gerais'!$F$4:$F$999='Gastos das Atividades'!$B15),-('Gastos das Atividades'!AN$1&gt;='Gastos Gerais'!$D$4:$D$999),-('Gastos das Atividades'!AN$1&lt;='Gastos Gerais'!$E$4:$E$999),-('Gastos Gerais'!$C$4:$C$999))</f>
        <v>0</v>
      </c>
      <c r="AO15" s="149">
        <f>SUMPRODUCT(-('Gastos Gerais'!$F$4:$F$999='Gastos das Atividades'!$B15),-('Gastos das Atividades'!AO$1&gt;='Gastos Gerais'!$D$4:$D$999),-('Gastos das Atividades'!AO$1&lt;='Gastos Gerais'!$E$4:$E$999),-('Gastos Gerais'!$C$4:$C$999))</f>
        <v>0</v>
      </c>
      <c r="AP15" s="149">
        <f>SUMPRODUCT(-('Gastos Gerais'!$F$4:$F$999='Gastos das Atividades'!$B15),-('Gastos das Atividades'!AP$1&gt;='Gastos Gerais'!$D$4:$D$999),-('Gastos das Atividades'!AP$1&lt;='Gastos Gerais'!$E$4:$E$999),-('Gastos Gerais'!$C$4:$C$999))</f>
        <v>0</v>
      </c>
      <c r="AQ15" s="149">
        <f>SUMPRODUCT(-('Gastos Gerais'!$F$4:$F$999='Gastos das Atividades'!$B15),-('Gastos das Atividades'!AQ$1&gt;='Gastos Gerais'!$D$4:$D$999),-('Gastos das Atividades'!AQ$1&lt;='Gastos Gerais'!$E$4:$E$999),-('Gastos Gerais'!$C$4:$C$999))</f>
        <v>0</v>
      </c>
      <c r="AR15" s="149">
        <f>SUMPRODUCT(-('Gastos Gerais'!$F$4:$F$999='Gastos das Atividades'!$B15),-('Gastos das Atividades'!AR$1&gt;='Gastos Gerais'!$D$4:$D$999),-('Gastos das Atividades'!AR$1&lt;='Gastos Gerais'!$E$4:$E$999),-('Gastos Gerais'!$C$4:$C$999))</f>
        <v>0</v>
      </c>
      <c r="AS15" s="149">
        <f>SUMPRODUCT(-('Gastos Gerais'!$F$4:$F$999='Gastos das Atividades'!$B15),-('Gastos das Atividades'!AS$1&gt;='Gastos Gerais'!$D$4:$D$999),-('Gastos das Atividades'!AS$1&lt;='Gastos Gerais'!$E$4:$E$999),-('Gastos Gerais'!$C$4:$C$999))</f>
        <v>0</v>
      </c>
      <c r="AT15" s="149">
        <f>SUMPRODUCT(-('Gastos Gerais'!$F$4:$F$999='Gastos das Atividades'!$B15),-('Gastos das Atividades'!AT$1&gt;='Gastos Gerais'!$D$4:$D$999),-('Gastos das Atividades'!AT$1&lt;='Gastos Gerais'!$E$4:$E$999),-('Gastos Gerais'!$C$4:$C$999))</f>
        <v>0</v>
      </c>
      <c r="AU15" s="149">
        <f>SUMPRODUCT(-('Gastos Gerais'!$F$4:$F$999='Gastos das Atividades'!$B15),-('Gastos das Atividades'!AU$1&gt;='Gastos Gerais'!$D$4:$D$999),-('Gastos das Atividades'!AU$1&lt;='Gastos Gerais'!$E$4:$E$999),-('Gastos Gerais'!$C$4:$C$999))</f>
        <v>0</v>
      </c>
      <c r="AV15" s="149">
        <f>SUMPRODUCT(-('Gastos Gerais'!$F$4:$F$999='Gastos das Atividades'!$B15),-('Gastos das Atividades'!AV$1&gt;='Gastos Gerais'!$D$4:$D$999),-('Gastos das Atividades'!AV$1&lt;='Gastos Gerais'!$E$4:$E$999),-('Gastos Gerais'!$C$4:$C$999))</f>
        <v>0</v>
      </c>
      <c r="AW15" s="149">
        <f>SUMPRODUCT(-('Gastos Gerais'!$F$4:$F$999='Gastos das Atividades'!$B15),-('Gastos das Atividades'!AW$1&gt;='Gastos Gerais'!$D$4:$D$999),-('Gastos das Atividades'!AW$1&lt;='Gastos Gerais'!$E$4:$E$999),-('Gastos Gerais'!$C$4:$C$999))</f>
        <v>0</v>
      </c>
      <c r="AX15" s="149">
        <f>SUMPRODUCT(-('Gastos Gerais'!$F$4:$F$999='Gastos das Atividades'!$B15),-('Gastos das Atividades'!AX$1&gt;='Gastos Gerais'!$D$4:$D$999),-('Gastos das Atividades'!AX$1&lt;='Gastos Gerais'!$E$4:$E$999),-('Gastos Gerais'!$C$4:$C$999))</f>
        <v>0</v>
      </c>
      <c r="AY15" s="318">
        <f t="shared" si="9"/>
        <v>0</v>
      </c>
      <c r="AZ15" s="149">
        <f t="shared" si="10"/>
        <v>0</v>
      </c>
      <c r="BA15" s="149">
        <f t="shared" si="11"/>
        <v>0</v>
      </c>
      <c r="BB15" s="149">
        <f t="shared" si="12"/>
        <v>0</v>
      </c>
      <c r="BC15" s="319">
        <f t="shared" si="8"/>
        <v>0</v>
      </c>
      <c r="BD15" s="156">
        <f t="shared" si="0"/>
        <v>0</v>
      </c>
      <c r="BE15" s="156">
        <f t="shared" si="1"/>
        <v>0</v>
      </c>
      <c r="BF15" s="156">
        <f t="shared" si="2"/>
        <v>0</v>
      </c>
      <c r="BG15" s="156">
        <f t="shared" si="2"/>
        <v>0</v>
      </c>
      <c r="BH15" s="320">
        <f t="shared" si="3"/>
        <v>0</v>
      </c>
    </row>
    <row r="16" spans="1:61" hidden="1">
      <c r="A16" s="321">
        <v>12</v>
      </c>
      <c r="B16" s="332"/>
      <c r="C16" s="149">
        <f>SUMPRODUCT(-('Gastos Gerais'!$F$4:$F$999='Gastos das Atividades'!$B16),-('Gastos das Atividades'!C$1&gt;='Gastos Gerais'!$D$4:$D$999),-('Gastos das Atividades'!C$1&lt;='Gastos Gerais'!$E$4:$E$999),-('Gastos Gerais'!$C$4:$C$999))</f>
        <v>0</v>
      </c>
      <c r="D16" s="149">
        <f>SUMPRODUCT(-('Gastos Gerais'!$F$4:$F$999='Gastos das Atividades'!$B16),-('Gastos das Atividades'!D$1&gt;='Gastos Gerais'!$D$4:$D$999),-('Gastos das Atividades'!D$1&lt;='Gastos Gerais'!$E$4:$E$999),-('Gastos Gerais'!$C$4:$C$999))</f>
        <v>0</v>
      </c>
      <c r="E16" s="149">
        <f>SUMPRODUCT(-('Gastos Gerais'!$F$4:$F$999='Gastos das Atividades'!$B16),-('Gastos das Atividades'!E$1&gt;='Gastos Gerais'!$D$4:$D$999),-('Gastos das Atividades'!E$1&lt;='Gastos Gerais'!$E$4:$E$999),-('Gastos Gerais'!$C$4:$C$999))</f>
        <v>0</v>
      </c>
      <c r="F16" s="149">
        <f>SUMPRODUCT(-('Gastos Gerais'!$F$4:$F$999='Gastos das Atividades'!$B16),-('Gastos das Atividades'!F$1&gt;='Gastos Gerais'!$D$4:$D$999),-('Gastos das Atividades'!F$1&lt;='Gastos Gerais'!$E$4:$E$999),-('Gastos Gerais'!$C$4:$C$999))</f>
        <v>0</v>
      </c>
      <c r="G16" s="149">
        <f>SUMPRODUCT(-('Gastos Gerais'!$F$4:$F$999='Gastos das Atividades'!$B16),-('Gastos das Atividades'!G$1&gt;='Gastos Gerais'!$D$4:$D$999),-('Gastos das Atividades'!G$1&lt;='Gastos Gerais'!$E$4:$E$999),-('Gastos Gerais'!$C$4:$C$999))</f>
        <v>0</v>
      </c>
      <c r="H16" s="149">
        <f>SUMPRODUCT(-('Gastos Gerais'!$F$4:$F$999='Gastos das Atividades'!$B16),-('Gastos das Atividades'!H$1&gt;='Gastos Gerais'!$D$4:$D$999),-('Gastos das Atividades'!H$1&lt;='Gastos Gerais'!$E$4:$E$999),-('Gastos Gerais'!$C$4:$C$999))</f>
        <v>0</v>
      </c>
      <c r="I16" s="149">
        <f>SUMPRODUCT(-('Gastos Gerais'!$F$4:$F$999='Gastos das Atividades'!$B16),-('Gastos das Atividades'!I$1&gt;='Gastos Gerais'!$D$4:$D$999),-('Gastos das Atividades'!I$1&lt;='Gastos Gerais'!$E$4:$E$999),-('Gastos Gerais'!$C$4:$C$999))</f>
        <v>0</v>
      </c>
      <c r="J16" s="149">
        <f>SUMPRODUCT(-('Gastos Gerais'!$F$4:$F$999='Gastos das Atividades'!$B16),-('Gastos das Atividades'!J$1&gt;='Gastos Gerais'!$D$4:$D$999),-('Gastos das Atividades'!J$1&lt;='Gastos Gerais'!$E$4:$E$999),-('Gastos Gerais'!$C$4:$C$999))</f>
        <v>0</v>
      </c>
      <c r="K16" s="149">
        <f>SUMPRODUCT(-('Gastos Gerais'!$F$4:$F$999='Gastos das Atividades'!$B16),-('Gastos das Atividades'!K$1&gt;='Gastos Gerais'!$D$4:$D$999),-('Gastos das Atividades'!K$1&lt;='Gastos Gerais'!$E$4:$E$999),-('Gastos Gerais'!$C$4:$C$999))</f>
        <v>0</v>
      </c>
      <c r="L16" s="149">
        <f>SUMPRODUCT(-('Gastos Gerais'!$F$4:$F$999='Gastos das Atividades'!$B16),-('Gastos das Atividades'!L$1&gt;='Gastos Gerais'!$D$4:$D$999),-('Gastos das Atividades'!L$1&lt;='Gastos Gerais'!$E$4:$E$999),-('Gastos Gerais'!$C$4:$C$999))</f>
        <v>0</v>
      </c>
      <c r="M16" s="149">
        <f>SUMPRODUCT(-('Gastos Gerais'!$F$4:$F$999='Gastos das Atividades'!$B16),-('Gastos das Atividades'!M$1&gt;='Gastos Gerais'!$D$4:$D$999),-('Gastos das Atividades'!M$1&lt;='Gastos Gerais'!$E$4:$E$999),-('Gastos Gerais'!$C$4:$C$999))</f>
        <v>0</v>
      </c>
      <c r="N16" s="149">
        <f>SUMPRODUCT(-('Gastos Gerais'!$F$4:$F$999='Gastos das Atividades'!$B16),-('Gastos das Atividades'!N$1&gt;='Gastos Gerais'!$D$4:$D$999),-('Gastos das Atividades'!N$1&lt;='Gastos Gerais'!$E$4:$E$999),-('Gastos Gerais'!$C$4:$C$999))</f>
        <v>0</v>
      </c>
      <c r="O16" s="149">
        <f>SUMPRODUCT(-('Gastos Gerais'!$F$4:$F$999='Gastos das Atividades'!$B16),-('Gastos das Atividades'!O$1&gt;='Gastos Gerais'!$D$4:$D$999),-('Gastos das Atividades'!O$1&lt;='Gastos Gerais'!$E$4:$E$999),-('Gastos Gerais'!$C$4:$C$999))</f>
        <v>0</v>
      </c>
      <c r="P16" s="149">
        <f>SUMPRODUCT(-('Gastos Gerais'!$F$4:$F$999='Gastos das Atividades'!$B16),-('Gastos das Atividades'!P$1&gt;='Gastos Gerais'!$D$4:$D$999),-('Gastos das Atividades'!P$1&lt;='Gastos Gerais'!$E$4:$E$999),-('Gastos Gerais'!$C$4:$C$999))</f>
        <v>0</v>
      </c>
      <c r="Q16" s="149">
        <f>SUMPRODUCT(-('Gastos Gerais'!$F$4:$F$999='Gastos das Atividades'!$B16),-('Gastos das Atividades'!Q$1&gt;='Gastos Gerais'!$D$4:$D$999),-('Gastos das Atividades'!Q$1&lt;='Gastos Gerais'!$E$4:$E$999),-('Gastos Gerais'!$C$4:$C$999))</f>
        <v>0</v>
      </c>
      <c r="R16" s="149">
        <f>SUMPRODUCT(-('Gastos Gerais'!$F$4:$F$999='Gastos das Atividades'!$B16),-('Gastos das Atividades'!R$1&gt;='Gastos Gerais'!$D$4:$D$999),-('Gastos das Atividades'!R$1&lt;='Gastos Gerais'!$E$4:$E$999),-('Gastos Gerais'!$C$4:$C$999))</f>
        <v>0</v>
      </c>
      <c r="S16" s="149">
        <f>SUMPRODUCT(-('Gastos Gerais'!$F$4:$F$999='Gastos das Atividades'!$B16),-('Gastos das Atividades'!S$1&gt;='Gastos Gerais'!$D$4:$D$999),-('Gastos das Atividades'!S$1&lt;='Gastos Gerais'!$E$4:$E$999),-('Gastos Gerais'!$C$4:$C$999))</f>
        <v>0</v>
      </c>
      <c r="T16" s="149">
        <f>SUMPRODUCT(-('Gastos Gerais'!$F$4:$F$999='Gastos das Atividades'!$B16),-('Gastos das Atividades'!T$1&gt;='Gastos Gerais'!$D$4:$D$999),-('Gastos das Atividades'!T$1&lt;='Gastos Gerais'!$E$4:$E$999),-('Gastos Gerais'!$C$4:$C$999))</f>
        <v>0</v>
      </c>
      <c r="U16" s="149">
        <f>SUMPRODUCT(-('Gastos Gerais'!$F$4:$F$999='Gastos das Atividades'!$B16),-('Gastos das Atividades'!U$1&gt;='Gastos Gerais'!$D$4:$D$999),-('Gastos das Atividades'!U$1&lt;='Gastos Gerais'!$E$4:$E$999),-('Gastos Gerais'!$C$4:$C$999))</f>
        <v>0</v>
      </c>
      <c r="V16" s="149">
        <f>SUMPRODUCT(-('Gastos Gerais'!$F$4:$F$999='Gastos das Atividades'!$B16),-('Gastos das Atividades'!V$1&gt;='Gastos Gerais'!$D$4:$D$999),-('Gastos das Atividades'!V$1&lt;='Gastos Gerais'!$E$4:$E$999),-('Gastos Gerais'!$C$4:$C$999))</f>
        <v>0</v>
      </c>
      <c r="W16" s="149">
        <f>SUMPRODUCT(-('Gastos Gerais'!$F$4:$F$999='Gastos das Atividades'!$B16),-('Gastos das Atividades'!W$1&gt;='Gastos Gerais'!$D$4:$D$999),-('Gastos das Atividades'!W$1&lt;='Gastos Gerais'!$E$4:$E$999),-('Gastos Gerais'!$C$4:$C$999))</f>
        <v>0</v>
      </c>
      <c r="X16" s="149">
        <f>SUMPRODUCT(-('Gastos Gerais'!$F$4:$F$999='Gastos das Atividades'!$B16),-('Gastos das Atividades'!X$1&gt;='Gastos Gerais'!$D$4:$D$999),-('Gastos das Atividades'!X$1&lt;='Gastos Gerais'!$E$4:$E$999),-('Gastos Gerais'!$C$4:$C$999))</f>
        <v>0</v>
      </c>
      <c r="Y16" s="149">
        <f>SUMPRODUCT(-('Gastos Gerais'!$F$4:$F$999='Gastos das Atividades'!$B16),-('Gastos das Atividades'!Y$1&gt;='Gastos Gerais'!$D$4:$D$999),-('Gastos das Atividades'!Y$1&lt;='Gastos Gerais'!$E$4:$E$999),-('Gastos Gerais'!$C$4:$C$999))</f>
        <v>0</v>
      </c>
      <c r="Z16" s="149">
        <f>SUMPRODUCT(-('Gastos Gerais'!$F$4:$F$999='Gastos das Atividades'!$B16),-('Gastos das Atividades'!Z$1&gt;='Gastos Gerais'!$D$4:$D$999),-('Gastos das Atividades'!Z$1&lt;='Gastos Gerais'!$E$4:$E$999),-('Gastos Gerais'!$C$4:$C$999))</f>
        <v>0</v>
      </c>
      <c r="AA16" s="149">
        <f>SUMPRODUCT(-('Gastos Gerais'!$F$4:$F$999='Gastos das Atividades'!$B16),-('Gastos das Atividades'!AA$1&gt;='Gastos Gerais'!$D$4:$D$999),-('Gastos das Atividades'!AA$1&lt;='Gastos Gerais'!$E$4:$E$999),-('Gastos Gerais'!$C$4:$C$999))</f>
        <v>0</v>
      </c>
      <c r="AB16" s="149">
        <f>SUMPRODUCT(-('Gastos Gerais'!$F$4:$F$999='Gastos das Atividades'!$B16),-('Gastos das Atividades'!AB$1&gt;='Gastos Gerais'!$D$4:$D$999),-('Gastos das Atividades'!AB$1&lt;='Gastos Gerais'!$E$4:$E$999),-('Gastos Gerais'!$C$4:$C$999))</f>
        <v>0</v>
      </c>
      <c r="AC16" s="149">
        <f>SUMPRODUCT(-('Gastos Gerais'!$F$4:$F$999='Gastos das Atividades'!$B16),-('Gastos das Atividades'!AC$1&gt;='Gastos Gerais'!$D$4:$D$999),-('Gastos das Atividades'!AC$1&lt;='Gastos Gerais'!$E$4:$E$999),-('Gastos Gerais'!$C$4:$C$999))</f>
        <v>0</v>
      </c>
      <c r="AD16" s="149">
        <f>SUMPRODUCT(-('Gastos Gerais'!$F$4:$F$999='Gastos das Atividades'!$B16),-('Gastos das Atividades'!AD$1&gt;='Gastos Gerais'!$D$4:$D$999),-('Gastos das Atividades'!AD$1&lt;='Gastos Gerais'!$E$4:$E$999),-('Gastos Gerais'!$C$4:$C$999))</f>
        <v>0</v>
      </c>
      <c r="AE16" s="149">
        <f>SUMPRODUCT(-('Gastos Gerais'!$F$4:$F$999='Gastos das Atividades'!$B16),-('Gastos das Atividades'!AE$1&gt;='Gastos Gerais'!$D$4:$D$999),-('Gastos das Atividades'!AE$1&lt;='Gastos Gerais'!$E$4:$E$999),-('Gastos Gerais'!$C$4:$C$999))</f>
        <v>0</v>
      </c>
      <c r="AF16" s="149">
        <f>SUMPRODUCT(-('Gastos Gerais'!$F$4:$F$999='Gastos das Atividades'!$B16),-('Gastos das Atividades'!AF$1&gt;='Gastos Gerais'!$D$4:$D$999),-('Gastos das Atividades'!AF$1&lt;='Gastos Gerais'!$E$4:$E$999),-('Gastos Gerais'!$C$4:$C$999))</f>
        <v>0</v>
      </c>
      <c r="AG16" s="149">
        <f>SUMPRODUCT(-('Gastos Gerais'!$F$4:$F$999='Gastos das Atividades'!$B16),-('Gastos das Atividades'!AG$1&gt;='Gastos Gerais'!$D$4:$D$999),-('Gastos das Atividades'!AG$1&lt;='Gastos Gerais'!$E$4:$E$999),-('Gastos Gerais'!$C$4:$C$999))</f>
        <v>0</v>
      </c>
      <c r="AH16" s="149">
        <f>SUMPRODUCT(-('Gastos Gerais'!$F$4:$F$999='Gastos das Atividades'!$B16),-('Gastos das Atividades'!AH$1&gt;='Gastos Gerais'!$D$4:$D$999),-('Gastos das Atividades'!AH$1&lt;='Gastos Gerais'!$E$4:$E$999),-('Gastos Gerais'!$C$4:$C$999))</f>
        <v>0</v>
      </c>
      <c r="AI16" s="149">
        <f>SUMPRODUCT(-('Gastos Gerais'!$F$4:$F$999='Gastos das Atividades'!$B16),-('Gastos das Atividades'!AI$1&gt;='Gastos Gerais'!$D$4:$D$999),-('Gastos das Atividades'!AI$1&lt;='Gastos Gerais'!$E$4:$E$999),-('Gastos Gerais'!$C$4:$C$999))</f>
        <v>0</v>
      </c>
      <c r="AJ16" s="149">
        <f>SUMPRODUCT(-('Gastos Gerais'!$F$4:$F$999='Gastos das Atividades'!$B16),-('Gastos das Atividades'!AJ$1&gt;='Gastos Gerais'!$D$4:$D$999),-('Gastos das Atividades'!AJ$1&lt;='Gastos Gerais'!$E$4:$E$999),-('Gastos Gerais'!$C$4:$C$999))</f>
        <v>0</v>
      </c>
      <c r="AK16" s="149">
        <f>SUMPRODUCT(-('Gastos Gerais'!$F$4:$F$999='Gastos das Atividades'!$B16),-('Gastos das Atividades'!AK$1&gt;='Gastos Gerais'!$D$4:$D$999),-('Gastos das Atividades'!AK$1&lt;='Gastos Gerais'!$E$4:$E$999),-('Gastos Gerais'!$C$4:$C$999))</f>
        <v>0</v>
      </c>
      <c r="AL16" s="149">
        <f>SUMPRODUCT(-('Gastos Gerais'!$F$4:$F$999='Gastos das Atividades'!$B16),-('Gastos das Atividades'!AL$1&gt;='Gastos Gerais'!$D$4:$D$999),-('Gastos das Atividades'!AL$1&lt;='Gastos Gerais'!$E$4:$E$999),-('Gastos Gerais'!$C$4:$C$999))</f>
        <v>0</v>
      </c>
      <c r="AM16" s="149">
        <f>SUMPRODUCT(-('Gastos Gerais'!$F$4:$F$999='Gastos das Atividades'!$B16),-('Gastos das Atividades'!AM$1&gt;='Gastos Gerais'!$D$4:$D$999),-('Gastos das Atividades'!AM$1&lt;='Gastos Gerais'!$E$4:$E$999),-('Gastos Gerais'!$C$4:$C$999))</f>
        <v>0</v>
      </c>
      <c r="AN16" s="149">
        <f>SUMPRODUCT(-('Gastos Gerais'!$F$4:$F$999='Gastos das Atividades'!$B16),-('Gastos das Atividades'!AN$1&gt;='Gastos Gerais'!$D$4:$D$999),-('Gastos das Atividades'!AN$1&lt;='Gastos Gerais'!$E$4:$E$999),-('Gastos Gerais'!$C$4:$C$999))</f>
        <v>0</v>
      </c>
      <c r="AO16" s="149">
        <f>SUMPRODUCT(-('Gastos Gerais'!$F$4:$F$999='Gastos das Atividades'!$B16),-('Gastos das Atividades'!AO$1&gt;='Gastos Gerais'!$D$4:$D$999),-('Gastos das Atividades'!AO$1&lt;='Gastos Gerais'!$E$4:$E$999),-('Gastos Gerais'!$C$4:$C$999))</f>
        <v>0</v>
      </c>
      <c r="AP16" s="149">
        <f>SUMPRODUCT(-('Gastos Gerais'!$F$4:$F$999='Gastos das Atividades'!$B16),-('Gastos das Atividades'!AP$1&gt;='Gastos Gerais'!$D$4:$D$999),-('Gastos das Atividades'!AP$1&lt;='Gastos Gerais'!$E$4:$E$999),-('Gastos Gerais'!$C$4:$C$999))</f>
        <v>0</v>
      </c>
      <c r="AQ16" s="149">
        <f>SUMPRODUCT(-('Gastos Gerais'!$F$4:$F$999='Gastos das Atividades'!$B16),-('Gastos das Atividades'!AQ$1&gt;='Gastos Gerais'!$D$4:$D$999),-('Gastos das Atividades'!AQ$1&lt;='Gastos Gerais'!$E$4:$E$999),-('Gastos Gerais'!$C$4:$C$999))</f>
        <v>0</v>
      </c>
      <c r="AR16" s="149">
        <f>SUMPRODUCT(-('Gastos Gerais'!$F$4:$F$999='Gastos das Atividades'!$B16),-('Gastos das Atividades'!AR$1&gt;='Gastos Gerais'!$D$4:$D$999),-('Gastos das Atividades'!AR$1&lt;='Gastos Gerais'!$E$4:$E$999),-('Gastos Gerais'!$C$4:$C$999))</f>
        <v>0</v>
      </c>
      <c r="AS16" s="149">
        <f>SUMPRODUCT(-('Gastos Gerais'!$F$4:$F$999='Gastos das Atividades'!$B16),-('Gastos das Atividades'!AS$1&gt;='Gastos Gerais'!$D$4:$D$999),-('Gastos das Atividades'!AS$1&lt;='Gastos Gerais'!$E$4:$E$999),-('Gastos Gerais'!$C$4:$C$999))</f>
        <v>0</v>
      </c>
      <c r="AT16" s="149">
        <f>SUMPRODUCT(-('Gastos Gerais'!$F$4:$F$999='Gastos das Atividades'!$B16),-('Gastos das Atividades'!AT$1&gt;='Gastos Gerais'!$D$4:$D$999),-('Gastos das Atividades'!AT$1&lt;='Gastos Gerais'!$E$4:$E$999),-('Gastos Gerais'!$C$4:$C$999))</f>
        <v>0</v>
      </c>
      <c r="AU16" s="149">
        <f>SUMPRODUCT(-('Gastos Gerais'!$F$4:$F$999='Gastos das Atividades'!$B16),-('Gastos das Atividades'!AU$1&gt;='Gastos Gerais'!$D$4:$D$999),-('Gastos das Atividades'!AU$1&lt;='Gastos Gerais'!$E$4:$E$999),-('Gastos Gerais'!$C$4:$C$999))</f>
        <v>0</v>
      </c>
      <c r="AV16" s="149">
        <f>SUMPRODUCT(-('Gastos Gerais'!$F$4:$F$999='Gastos das Atividades'!$B16),-('Gastos das Atividades'!AV$1&gt;='Gastos Gerais'!$D$4:$D$999),-('Gastos das Atividades'!AV$1&lt;='Gastos Gerais'!$E$4:$E$999),-('Gastos Gerais'!$C$4:$C$999))</f>
        <v>0</v>
      </c>
      <c r="AW16" s="149">
        <f>SUMPRODUCT(-('Gastos Gerais'!$F$4:$F$999='Gastos das Atividades'!$B16),-('Gastos das Atividades'!AW$1&gt;='Gastos Gerais'!$D$4:$D$999),-('Gastos das Atividades'!AW$1&lt;='Gastos Gerais'!$E$4:$E$999),-('Gastos Gerais'!$C$4:$C$999))</f>
        <v>0</v>
      </c>
      <c r="AX16" s="149">
        <f>SUMPRODUCT(-('Gastos Gerais'!$F$4:$F$999='Gastos das Atividades'!$B16),-('Gastos das Atividades'!AX$1&gt;='Gastos Gerais'!$D$4:$D$999),-('Gastos das Atividades'!AX$1&lt;='Gastos Gerais'!$E$4:$E$999),-('Gastos Gerais'!$C$4:$C$999))</f>
        <v>0</v>
      </c>
      <c r="AY16" s="318">
        <f t="shared" si="9"/>
        <v>0</v>
      </c>
      <c r="AZ16" s="149">
        <f t="shared" si="10"/>
        <v>0</v>
      </c>
      <c r="BA16" s="149">
        <f t="shared" si="11"/>
        <v>0</v>
      </c>
      <c r="BB16" s="149">
        <f t="shared" si="12"/>
        <v>0</v>
      </c>
      <c r="BC16" s="319">
        <f t="shared" si="8"/>
        <v>0</v>
      </c>
      <c r="BD16" s="156">
        <f t="shared" si="0"/>
        <v>0</v>
      </c>
      <c r="BE16" s="156">
        <f t="shared" si="1"/>
        <v>0</v>
      </c>
      <c r="BF16" s="156">
        <f t="shared" si="2"/>
        <v>0</v>
      </c>
      <c r="BG16" s="156">
        <f t="shared" si="2"/>
        <v>0</v>
      </c>
      <c r="BH16" s="320">
        <f t="shared" si="3"/>
        <v>0</v>
      </c>
    </row>
    <row r="17" spans="1:60" hidden="1">
      <c r="A17" s="321">
        <v>13</v>
      </c>
      <c r="B17" s="331"/>
      <c r="C17" s="149">
        <f>SUMPRODUCT(-('Gastos Gerais'!$F$4:$F$999='Gastos das Atividades'!$B17),-('Gastos das Atividades'!C$1&gt;='Gastos Gerais'!$D$4:$D$999),-('Gastos das Atividades'!C$1&lt;='Gastos Gerais'!$E$4:$E$999),-('Gastos Gerais'!$C$4:$C$999))</f>
        <v>0</v>
      </c>
      <c r="D17" s="149">
        <f>SUMPRODUCT(-('Gastos Gerais'!$F$4:$F$999='Gastos das Atividades'!$B17),-('Gastos das Atividades'!D$1&gt;='Gastos Gerais'!$D$4:$D$999),-('Gastos das Atividades'!D$1&lt;='Gastos Gerais'!$E$4:$E$999),-('Gastos Gerais'!$C$4:$C$999))</f>
        <v>0</v>
      </c>
      <c r="E17" s="149">
        <f>SUMPRODUCT(-('Gastos Gerais'!$F$4:$F$999='Gastos das Atividades'!$B17),-('Gastos das Atividades'!E$1&gt;='Gastos Gerais'!$D$4:$D$999),-('Gastos das Atividades'!E$1&lt;='Gastos Gerais'!$E$4:$E$999),-('Gastos Gerais'!$C$4:$C$999))</f>
        <v>0</v>
      </c>
      <c r="F17" s="149">
        <f>SUMPRODUCT(-('Gastos Gerais'!$F$4:$F$999='Gastos das Atividades'!$B17),-('Gastos das Atividades'!F$1&gt;='Gastos Gerais'!$D$4:$D$999),-('Gastos das Atividades'!F$1&lt;='Gastos Gerais'!$E$4:$E$999),-('Gastos Gerais'!$C$4:$C$999))</f>
        <v>0</v>
      </c>
      <c r="G17" s="149">
        <f>SUMPRODUCT(-('Gastos Gerais'!$F$4:$F$999='Gastos das Atividades'!$B17),-('Gastos das Atividades'!G$1&gt;='Gastos Gerais'!$D$4:$D$999),-('Gastos das Atividades'!G$1&lt;='Gastos Gerais'!$E$4:$E$999),-('Gastos Gerais'!$C$4:$C$999))</f>
        <v>0</v>
      </c>
      <c r="H17" s="149">
        <f>SUMPRODUCT(-('Gastos Gerais'!$F$4:$F$999='Gastos das Atividades'!$B17),-('Gastos das Atividades'!H$1&gt;='Gastos Gerais'!$D$4:$D$999),-('Gastos das Atividades'!H$1&lt;='Gastos Gerais'!$E$4:$E$999),-('Gastos Gerais'!$C$4:$C$999))</f>
        <v>0</v>
      </c>
      <c r="I17" s="149">
        <f>SUMPRODUCT(-('Gastos Gerais'!$F$4:$F$999='Gastos das Atividades'!$B17),-('Gastos das Atividades'!I$1&gt;='Gastos Gerais'!$D$4:$D$999),-('Gastos das Atividades'!I$1&lt;='Gastos Gerais'!$E$4:$E$999),-('Gastos Gerais'!$C$4:$C$999))</f>
        <v>0</v>
      </c>
      <c r="J17" s="149">
        <f>SUMPRODUCT(-('Gastos Gerais'!$F$4:$F$999='Gastos das Atividades'!$B17),-('Gastos das Atividades'!J$1&gt;='Gastos Gerais'!$D$4:$D$999),-('Gastos das Atividades'!J$1&lt;='Gastos Gerais'!$E$4:$E$999),-('Gastos Gerais'!$C$4:$C$999))</f>
        <v>0</v>
      </c>
      <c r="K17" s="149">
        <f>SUMPRODUCT(-('Gastos Gerais'!$F$4:$F$999='Gastos das Atividades'!$B17),-('Gastos das Atividades'!K$1&gt;='Gastos Gerais'!$D$4:$D$999),-('Gastos das Atividades'!K$1&lt;='Gastos Gerais'!$E$4:$E$999),-('Gastos Gerais'!$C$4:$C$999))</f>
        <v>0</v>
      </c>
      <c r="L17" s="149">
        <f>SUMPRODUCT(-('Gastos Gerais'!$F$4:$F$999='Gastos das Atividades'!$B17),-('Gastos das Atividades'!L$1&gt;='Gastos Gerais'!$D$4:$D$999),-('Gastos das Atividades'!L$1&lt;='Gastos Gerais'!$E$4:$E$999),-('Gastos Gerais'!$C$4:$C$999))</f>
        <v>0</v>
      </c>
      <c r="M17" s="149">
        <f>SUMPRODUCT(-('Gastos Gerais'!$F$4:$F$999='Gastos das Atividades'!$B17),-('Gastos das Atividades'!M$1&gt;='Gastos Gerais'!$D$4:$D$999),-('Gastos das Atividades'!M$1&lt;='Gastos Gerais'!$E$4:$E$999),-('Gastos Gerais'!$C$4:$C$999))</f>
        <v>0</v>
      </c>
      <c r="N17" s="149">
        <f>SUMPRODUCT(-('Gastos Gerais'!$F$4:$F$999='Gastos das Atividades'!$B17),-('Gastos das Atividades'!N$1&gt;='Gastos Gerais'!$D$4:$D$999),-('Gastos das Atividades'!N$1&lt;='Gastos Gerais'!$E$4:$E$999),-('Gastos Gerais'!$C$4:$C$999))</f>
        <v>0</v>
      </c>
      <c r="O17" s="149">
        <f>SUMPRODUCT(-('Gastos Gerais'!$F$4:$F$999='Gastos das Atividades'!$B17),-('Gastos das Atividades'!O$1&gt;='Gastos Gerais'!$D$4:$D$999),-('Gastos das Atividades'!O$1&lt;='Gastos Gerais'!$E$4:$E$999),-('Gastos Gerais'!$C$4:$C$999))</f>
        <v>0</v>
      </c>
      <c r="P17" s="149">
        <f>SUMPRODUCT(-('Gastos Gerais'!$F$4:$F$999='Gastos das Atividades'!$B17),-('Gastos das Atividades'!P$1&gt;='Gastos Gerais'!$D$4:$D$999),-('Gastos das Atividades'!P$1&lt;='Gastos Gerais'!$E$4:$E$999),-('Gastos Gerais'!$C$4:$C$999))</f>
        <v>0</v>
      </c>
      <c r="Q17" s="149">
        <f>SUMPRODUCT(-('Gastos Gerais'!$F$4:$F$999='Gastos das Atividades'!$B17),-('Gastos das Atividades'!Q$1&gt;='Gastos Gerais'!$D$4:$D$999),-('Gastos das Atividades'!Q$1&lt;='Gastos Gerais'!$E$4:$E$999),-('Gastos Gerais'!$C$4:$C$999))</f>
        <v>0</v>
      </c>
      <c r="R17" s="149">
        <f>SUMPRODUCT(-('Gastos Gerais'!$F$4:$F$999='Gastos das Atividades'!$B17),-('Gastos das Atividades'!R$1&gt;='Gastos Gerais'!$D$4:$D$999),-('Gastos das Atividades'!R$1&lt;='Gastos Gerais'!$E$4:$E$999),-('Gastos Gerais'!$C$4:$C$999))</f>
        <v>0</v>
      </c>
      <c r="S17" s="149">
        <f>SUMPRODUCT(-('Gastos Gerais'!$F$4:$F$999='Gastos das Atividades'!$B17),-('Gastos das Atividades'!S$1&gt;='Gastos Gerais'!$D$4:$D$999),-('Gastos das Atividades'!S$1&lt;='Gastos Gerais'!$E$4:$E$999),-('Gastos Gerais'!$C$4:$C$999))</f>
        <v>0</v>
      </c>
      <c r="T17" s="149">
        <f>SUMPRODUCT(-('Gastos Gerais'!$F$4:$F$999='Gastos das Atividades'!$B17),-('Gastos das Atividades'!T$1&gt;='Gastos Gerais'!$D$4:$D$999),-('Gastos das Atividades'!T$1&lt;='Gastos Gerais'!$E$4:$E$999),-('Gastos Gerais'!$C$4:$C$999))</f>
        <v>0</v>
      </c>
      <c r="U17" s="149">
        <f>SUMPRODUCT(-('Gastos Gerais'!$F$4:$F$999='Gastos das Atividades'!$B17),-('Gastos das Atividades'!U$1&gt;='Gastos Gerais'!$D$4:$D$999),-('Gastos das Atividades'!U$1&lt;='Gastos Gerais'!$E$4:$E$999),-('Gastos Gerais'!$C$4:$C$999))</f>
        <v>0</v>
      </c>
      <c r="V17" s="149">
        <f>SUMPRODUCT(-('Gastos Gerais'!$F$4:$F$999='Gastos das Atividades'!$B17),-('Gastos das Atividades'!V$1&gt;='Gastos Gerais'!$D$4:$D$999),-('Gastos das Atividades'!V$1&lt;='Gastos Gerais'!$E$4:$E$999),-('Gastos Gerais'!$C$4:$C$999))</f>
        <v>0</v>
      </c>
      <c r="W17" s="149">
        <f>SUMPRODUCT(-('Gastos Gerais'!$F$4:$F$999='Gastos das Atividades'!$B17),-('Gastos das Atividades'!W$1&gt;='Gastos Gerais'!$D$4:$D$999),-('Gastos das Atividades'!W$1&lt;='Gastos Gerais'!$E$4:$E$999),-('Gastos Gerais'!$C$4:$C$999))</f>
        <v>0</v>
      </c>
      <c r="X17" s="149">
        <f>SUMPRODUCT(-('Gastos Gerais'!$F$4:$F$999='Gastos das Atividades'!$B17),-('Gastos das Atividades'!X$1&gt;='Gastos Gerais'!$D$4:$D$999),-('Gastos das Atividades'!X$1&lt;='Gastos Gerais'!$E$4:$E$999),-('Gastos Gerais'!$C$4:$C$999))</f>
        <v>0</v>
      </c>
      <c r="Y17" s="149">
        <f>SUMPRODUCT(-('Gastos Gerais'!$F$4:$F$999='Gastos das Atividades'!$B17),-('Gastos das Atividades'!Y$1&gt;='Gastos Gerais'!$D$4:$D$999),-('Gastos das Atividades'!Y$1&lt;='Gastos Gerais'!$E$4:$E$999),-('Gastos Gerais'!$C$4:$C$999))</f>
        <v>0</v>
      </c>
      <c r="Z17" s="149">
        <f>SUMPRODUCT(-('Gastos Gerais'!$F$4:$F$999='Gastos das Atividades'!$B17),-('Gastos das Atividades'!Z$1&gt;='Gastos Gerais'!$D$4:$D$999),-('Gastos das Atividades'!Z$1&lt;='Gastos Gerais'!$E$4:$E$999),-('Gastos Gerais'!$C$4:$C$999))</f>
        <v>0</v>
      </c>
      <c r="AA17" s="149">
        <f>SUMPRODUCT(-('Gastos Gerais'!$F$4:$F$999='Gastos das Atividades'!$B17),-('Gastos das Atividades'!AA$1&gt;='Gastos Gerais'!$D$4:$D$999),-('Gastos das Atividades'!AA$1&lt;='Gastos Gerais'!$E$4:$E$999),-('Gastos Gerais'!$C$4:$C$999))</f>
        <v>0</v>
      </c>
      <c r="AB17" s="149">
        <f>SUMPRODUCT(-('Gastos Gerais'!$F$4:$F$999='Gastos das Atividades'!$B17),-('Gastos das Atividades'!AB$1&gt;='Gastos Gerais'!$D$4:$D$999),-('Gastos das Atividades'!AB$1&lt;='Gastos Gerais'!$E$4:$E$999),-('Gastos Gerais'!$C$4:$C$999))</f>
        <v>0</v>
      </c>
      <c r="AC17" s="149">
        <f>SUMPRODUCT(-('Gastos Gerais'!$F$4:$F$999='Gastos das Atividades'!$B17),-('Gastos das Atividades'!AC$1&gt;='Gastos Gerais'!$D$4:$D$999),-('Gastos das Atividades'!AC$1&lt;='Gastos Gerais'!$E$4:$E$999),-('Gastos Gerais'!$C$4:$C$999))</f>
        <v>0</v>
      </c>
      <c r="AD17" s="149">
        <f>SUMPRODUCT(-('Gastos Gerais'!$F$4:$F$999='Gastos das Atividades'!$B17),-('Gastos das Atividades'!AD$1&gt;='Gastos Gerais'!$D$4:$D$999),-('Gastos das Atividades'!AD$1&lt;='Gastos Gerais'!$E$4:$E$999),-('Gastos Gerais'!$C$4:$C$999))</f>
        <v>0</v>
      </c>
      <c r="AE17" s="149">
        <f>SUMPRODUCT(-('Gastos Gerais'!$F$4:$F$999='Gastos das Atividades'!$B17),-('Gastos das Atividades'!AE$1&gt;='Gastos Gerais'!$D$4:$D$999),-('Gastos das Atividades'!AE$1&lt;='Gastos Gerais'!$E$4:$E$999),-('Gastos Gerais'!$C$4:$C$999))</f>
        <v>0</v>
      </c>
      <c r="AF17" s="149">
        <f>SUMPRODUCT(-('Gastos Gerais'!$F$4:$F$999='Gastos das Atividades'!$B17),-('Gastos das Atividades'!AF$1&gt;='Gastos Gerais'!$D$4:$D$999),-('Gastos das Atividades'!AF$1&lt;='Gastos Gerais'!$E$4:$E$999),-('Gastos Gerais'!$C$4:$C$999))</f>
        <v>0</v>
      </c>
      <c r="AG17" s="149">
        <f>SUMPRODUCT(-('Gastos Gerais'!$F$4:$F$999='Gastos das Atividades'!$B17),-('Gastos das Atividades'!AG$1&gt;='Gastos Gerais'!$D$4:$D$999),-('Gastos das Atividades'!AG$1&lt;='Gastos Gerais'!$E$4:$E$999),-('Gastos Gerais'!$C$4:$C$999))</f>
        <v>0</v>
      </c>
      <c r="AH17" s="149">
        <f>SUMPRODUCT(-('Gastos Gerais'!$F$4:$F$999='Gastos das Atividades'!$B17),-('Gastos das Atividades'!AH$1&gt;='Gastos Gerais'!$D$4:$D$999),-('Gastos das Atividades'!AH$1&lt;='Gastos Gerais'!$E$4:$E$999),-('Gastos Gerais'!$C$4:$C$999))</f>
        <v>0</v>
      </c>
      <c r="AI17" s="149">
        <f>SUMPRODUCT(-('Gastos Gerais'!$F$4:$F$999='Gastos das Atividades'!$B17),-('Gastos das Atividades'!AI$1&gt;='Gastos Gerais'!$D$4:$D$999),-('Gastos das Atividades'!AI$1&lt;='Gastos Gerais'!$E$4:$E$999),-('Gastos Gerais'!$C$4:$C$999))</f>
        <v>0</v>
      </c>
      <c r="AJ17" s="149">
        <f>SUMPRODUCT(-('Gastos Gerais'!$F$4:$F$999='Gastos das Atividades'!$B17),-('Gastos das Atividades'!AJ$1&gt;='Gastos Gerais'!$D$4:$D$999),-('Gastos das Atividades'!AJ$1&lt;='Gastos Gerais'!$E$4:$E$999),-('Gastos Gerais'!$C$4:$C$999))</f>
        <v>0</v>
      </c>
      <c r="AK17" s="149">
        <f>SUMPRODUCT(-('Gastos Gerais'!$F$4:$F$999='Gastos das Atividades'!$B17),-('Gastos das Atividades'!AK$1&gt;='Gastos Gerais'!$D$4:$D$999),-('Gastos das Atividades'!AK$1&lt;='Gastos Gerais'!$E$4:$E$999),-('Gastos Gerais'!$C$4:$C$999))</f>
        <v>0</v>
      </c>
      <c r="AL17" s="149">
        <f>SUMPRODUCT(-('Gastos Gerais'!$F$4:$F$999='Gastos das Atividades'!$B17),-('Gastos das Atividades'!AL$1&gt;='Gastos Gerais'!$D$4:$D$999),-('Gastos das Atividades'!AL$1&lt;='Gastos Gerais'!$E$4:$E$999),-('Gastos Gerais'!$C$4:$C$999))</f>
        <v>0</v>
      </c>
      <c r="AM17" s="149">
        <f>SUMPRODUCT(-('Gastos Gerais'!$F$4:$F$999='Gastos das Atividades'!$B17),-('Gastos das Atividades'!AM$1&gt;='Gastos Gerais'!$D$4:$D$999),-('Gastos das Atividades'!AM$1&lt;='Gastos Gerais'!$E$4:$E$999),-('Gastos Gerais'!$C$4:$C$999))</f>
        <v>0</v>
      </c>
      <c r="AN17" s="149">
        <f>SUMPRODUCT(-('Gastos Gerais'!$F$4:$F$999='Gastos das Atividades'!$B17),-('Gastos das Atividades'!AN$1&gt;='Gastos Gerais'!$D$4:$D$999),-('Gastos das Atividades'!AN$1&lt;='Gastos Gerais'!$E$4:$E$999),-('Gastos Gerais'!$C$4:$C$999))</f>
        <v>0</v>
      </c>
      <c r="AO17" s="149">
        <f>SUMPRODUCT(-('Gastos Gerais'!$F$4:$F$999='Gastos das Atividades'!$B17),-('Gastos das Atividades'!AO$1&gt;='Gastos Gerais'!$D$4:$D$999),-('Gastos das Atividades'!AO$1&lt;='Gastos Gerais'!$E$4:$E$999),-('Gastos Gerais'!$C$4:$C$999))</f>
        <v>0</v>
      </c>
      <c r="AP17" s="149">
        <f>SUMPRODUCT(-('Gastos Gerais'!$F$4:$F$999='Gastos das Atividades'!$B17),-('Gastos das Atividades'!AP$1&gt;='Gastos Gerais'!$D$4:$D$999),-('Gastos das Atividades'!AP$1&lt;='Gastos Gerais'!$E$4:$E$999),-('Gastos Gerais'!$C$4:$C$999))</f>
        <v>0</v>
      </c>
      <c r="AQ17" s="149">
        <f>SUMPRODUCT(-('Gastos Gerais'!$F$4:$F$999='Gastos das Atividades'!$B17),-('Gastos das Atividades'!AQ$1&gt;='Gastos Gerais'!$D$4:$D$999),-('Gastos das Atividades'!AQ$1&lt;='Gastos Gerais'!$E$4:$E$999),-('Gastos Gerais'!$C$4:$C$999))</f>
        <v>0</v>
      </c>
      <c r="AR17" s="149">
        <f>SUMPRODUCT(-('Gastos Gerais'!$F$4:$F$999='Gastos das Atividades'!$B17),-('Gastos das Atividades'!AR$1&gt;='Gastos Gerais'!$D$4:$D$999),-('Gastos das Atividades'!AR$1&lt;='Gastos Gerais'!$E$4:$E$999),-('Gastos Gerais'!$C$4:$C$999))</f>
        <v>0</v>
      </c>
      <c r="AS17" s="149">
        <f>SUMPRODUCT(-('Gastos Gerais'!$F$4:$F$999='Gastos das Atividades'!$B17),-('Gastos das Atividades'!AS$1&gt;='Gastos Gerais'!$D$4:$D$999),-('Gastos das Atividades'!AS$1&lt;='Gastos Gerais'!$E$4:$E$999),-('Gastos Gerais'!$C$4:$C$999))</f>
        <v>0</v>
      </c>
      <c r="AT17" s="149">
        <f>SUMPRODUCT(-('Gastos Gerais'!$F$4:$F$999='Gastos das Atividades'!$B17),-('Gastos das Atividades'!AT$1&gt;='Gastos Gerais'!$D$4:$D$999),-('Gastos das Atividades'!AT$1&lt;='Gastos Gerais'!$E$4:$E$999),-('Gastos Gerais'!$C$4:$C$999))</f>
        <v>0</v>
      </c>
      <c r="AU17" s="149">
        <f>SUMPRODUCT(-('Gastos Gerais'!$F$4:$F$999='Gastos das Atividades'!$B17),-('Gastos das Atividades'!AU$1&gt;='Gastos Gerais'!$D$4:$D$999),-('Gastos das Atividades'!AU$1&lt;='Gastos Gerais'!$E$4:$E$999),-('Gastos Gerais'!$C$4:$C$999))</f>
        <v>0</v>
      </c>
      <c r="AV17" s="149">
        <f>SUMPRODUCT(-('Gastos Gerais'!$F$4:$F$999='Gastos das Atividades'!$B17),-('Gastos das Atividades'!AV$1&gt;='Gastos Gerais'!$D$4:$D$999),-('Gastos das Atividades'!AV$1&lt;='Gastos Gerais'!$E$4:$E$999),-('Gastos Gerais'!$C$4:$C$999))</f>
        <v>0</v>
      </c>
      <c r="AW17" s="149">
        <f>SUMPRODUCT(-('Gastos Gerais'!$F$4:$F$999='Gastos das Atividades'!$B17),-('Gastos das Atividades'!AW$1&gt;='Gastos Gerais'!$D$4:$D$999),-('Gastos das Atividades'!AW$1&lt;='Gastos Gerais'!$E$4:$E$999),-('Gastos Gerais'!$C$4:$C$999))</f>
        <v>0</v>
      </c>
      <c r="AX17" s="149">
        <f>SUMPRODUCT(-('Gastos Gerais'!$F$4:$F$999='Gastos das Atividades'!$B17),-('Gastos das Atividades'!AX$1&gt;='Gastos Gerais'!$D$4:$D$999),-('Gastos das Atividades'!AX$1&lt;='Gastos Gerais'!$E$4:$E$999),-('Gastos Gerais'!$C$4:$C$999))</f>
        <v>0</v>
      </c>
      <c r="AY17" s="318">
        <f t="shared" si="9"/>
        <v>0</v>
      </c>
      <c r="AZ17" s="149">
        <f t="shared" si="10"/>
        <v>0</v>
      </c>
      <c r="BA17" s="149">
        <f t="shared" si="11"/>
        <v>0</v>
      </c>
      <c r="BB17" s="149">
        <f t="shared" si="12"/>
        <v>0</v>
      </c>
      <c r="BC17" s="319">
        <f t="shared" si="8"/>
        <v>0</v>
      </c>
      <c r="BD17" s="156">
        <f t="shared" si="0"/>
        <v>0</v>
      </c>
      <c r="BE17" s="156">
        <f t="shared" si="1"/>
        <v>0</v>
      </c>
      <c r="BF17" s="156">
        <f t="shared" si="2"/>
        <v>0</v>
      </c>
      <c r="BG17" s="156">
        <f t="shared" si="2"/>
        <v>0</v>
      </c>
      <c r="BH17" s="320">
        <f t="shared" si="3"/>
        <v>0</v>
      </c>
    </row>
    <row r="18" spans="1:60" hidden="1">
      <c r="A18" s="321">
        <v>14</v>
      </c>
      <c r="B18" s="332"/>
      <c r="C18" s="149">
        <f>SUMPRODUCT(-('Gastos Gerais'!$F$4:$F$999='Gastos das Atividades'!$B18),-('Gastos das Atividades'!C$1&gt;='Gastos Gerais'!$D$4:$D$999),-('Gastos das Atividades'!C$1&lt;='Gastos Gerais'!$E$4:$E$999),-('Gastos Gerais'!$C$4:$C$999))</f>
        <v>0</v>
      </c>
      <c r="D18" s="149">
        <f>SUMPRODUCT(-('Gastos Gerais'!$F$4:$F$999='Gastos das Atividades'!$B18),-('Gastos das Atividades'!D$1&gt;='Gastos Gerais'!$D$4:$D$999),-('Gastos das Atividades'!D$1&lt;='Gastos Gerais'!$E$4:$E$999),-('Gastos Gerais'!$C$4:$C$999))</f>
        <v>0</v>
      </c>
      <c r="E18" s="149">
        <f>SUMPRODUCT(-('Gastos Gerais'!$F$4:$F$999='Gastos das Atividades'!$B18),-('Gastos das Atividades'!E$1&gt;='Gastos Gerais'!$D$4:$D$999),-('Gastos das Atividades'!E$1&lt;='Gastos Gerais'!$E$4:$E$999),-('Gastos Gerais'!$C$4:$C$999))</f>
        <v>0</v>
      </c>
      <c r="F18" s="149">
        <f>SUMPRODUCT(-('Gastos Gerais'!$F$4:$F$999='Gastos das Atividades'!$B18),-('Gastos das Atividades'!F$1&gt;='Gastos Gerais'!$D$4:$D$999),-('Gastos das Atividades'!F$1&lt;='Gastos Gerais'!$E$4:$E$999),-('Gastos Gerais'!$C$4:$C$999))</f>
        <v>0</v>
      </c>
      <c r="G18" s="149">
        <f>SUMPRODUCT(-('Gastos Gerais'!$F$4:$F$999='Gastos das Atividades'!$B18),-('Gastos das Atividades'!G$1&gt;='Gastos Gerais'!$D$4:$D$999),-('Gastos das Atividades'!G$1&lt;='Gastos Gerais'!$E$4:$E$999),-('Gastos Gerais'!$C$4:$C$999))</f>
        <v>0</v>
      </c>
      <c r="H18" s="149">
        <f>SUMPRODUCT(-('Gastos Gerais'!$F$4:$F$999='Gastos das Atividades'!$B18),-('Gastos das Atividades'!H$1&gt;='Gastos Gerais'!$D$4:$D$999),-('Gastos das Atividades'!H$1&lt;='Gastos Gerais'!$E$4:$E$999),-('Gastos Gerais'!$C$4:$C$999))</f>
        <v>0</v>
      </c>
      <c r="I18" s="149">
        <f>SUMPRODUCT(-('Gastos Gerais'!$F$4:$F$999='Gastos das Atividades'!$B18),-('Gastos das Atividades'!I$1&gt;='Gastos Gerais'!$D$4:$D$999),-('Gastos das Atividades'!I$1&lt;='Gastos Gerais'!$E$4:$E$999),-('Gastos Gerais'!$C$4:$C$999))</f>
        <v>0</v>
      </c>
      <c r="J18" s="149">
        <f>SUMPRODUCT(-('Gastos Gerais'!$F$4:$F$999='Gastos das Atividades'!$B18),-('Gastos das Atividades'!J$1&gt;='Gastos Gerais'!$D$4:$D$999),-('Gastos das Atividades'!J$1&lt;='Gastos Gerais'!$E$4:$E$999),-('Gastos Gerais'!$C$4:$C$999))</f>
        <v>0</v>
      </c>
      <c r="K18" s="149">
        <f>SUMPRODUCT(-('Gastos Gerais'!$F$4:$F$999='Gastos das Atividades'!$B18),-('Gastos das Atividades'!K$1&gt;='Gastos Gerais'!$D$4:$D$999),-('Gastos das Atividades'!K$1&lt;='Gastos Gerais'!$E$4:$E$999),-('Gastos Gerais'!$C$4:$C$999))</f>
        <v>0</v>
      </c>
      <c r="L18" s="149">
        <f>SUMPRODUCT(-('Gastos Gerais'!$F$4:$F$999='Gastos das Atividades'!$B18),-('Gastos das Atividades'!L$1&gt;='Gastos Gerais'!$D$4:$D$999),-('Gastos das Atividades'!L$1&lt;='Gastos Gerais'!$E$4:$E$999),-('Gastos Gerais'!$C$4:$C$999))</f>
        <v>0</v>
      </c>
      <c r="M18" s="149">
        <f>SUMPRODUCT(-('Gastos Gerais'!$F$4:$F$999='Gastos das Atividades'!$B18),-('Gastos das Atividades'!M$1&gt;='Gastos Gerais'!$D$4:$D$999),-('Gastos das Atividades'!M$1&lt;='Gastos Gerais'!$E$4:$E$999),-('Gastos Gerais'!$C$4:$C$999))</f>
        <v>0</v>
      </c>
      <c r="N18" s="149">
        <f>SUMPRODUCT(-('Gastos Gerais'!$F$4:$F$999='Gastos das Atividades'!$B18),-('Gastos das Atividades'!N$1&gt;='Gastos Gerais'!$D$4:$D$999),-('Gastos das Atividades'!N$1&lt;='Gastos Gerais'!$E$4:$E$999),-('Gastos Gerais'!$C$4:$C$999))</f>
        <v>0</v>
      </c>
      <c r="O18" s="149">
        <f>SUMPRODUCT(-('Gastos Gerais'!$F$4:$F$999='Gastos das Atividades'!$B18),-('Gastos das Atividades'!O$1&gt;='Gastos Gerais'!$D$4:$D$999),-('Gastos das Atividades'!O$1&lt;='Gastos Gerais'!$E$4:$E$999),-('Gastos Gerais'!$C$4:$C$999))</f>
        <v>0</v>
      </c>
      <c r="P18" s="149">
        <f>SUMPRODUCT(-('Gastos Gerais'!$F$4:$F$999='Gastos das Atividades'!$B18),-('Gastos das Atividades'!P$1&gt;='Gastos Gerais'!$D$4:$D$999),-('Gastos das Atividades'!P$1&lt;='Gastos Gerais'!$E$4:$E$999),-('Gastos Gerais'!$C$4:$C$999))</f>
        <v>0</v>
      </c>
      <c r="Q18" s="149">
        <f>SUMPRODUCT(-('Gastos Gerais'!$F$4:$F$999='Gastos das Atividades'!$B18),-('Gastos das Atividades'!Q$1&gt;='Gastos Gerais'!$D$4:$D$999),-('Gastos das Atividades'!Q$1&lt;='Gastos Gerais'!$E$4:$E$999),-('Gastos Gerais'!$C$4:$C$999))</f>
        <v>0</v>
      </c>
      <c r="R18" s="149">
        <f>SUMPRODUCT(-('Gastos Gerais'!$F$4:$F$999='Gastos das Atividades'!$B18),-('Gastos das Atividades'!R$1&gt;='Gastos Gerais'!$D$4:$D$999),-('Gastos das Atividades'!R$1&lt;='Gastos Gerais'!$E$4:$E$999),-('Gastos Gerais'!$C$4:$C$999))</f>
        <v>0</v>
      </c>
      <c r="S18" s="149">
        <f>SUMPRODUCT(-('Gastos Gerais'!$F$4:$F$999='Gastos das Atividades'!$B18),-('Gastos das Atividades'!S$1&gt;='Gastos Gerais'!$D$4:$D$999),-('Gastos das Atividades'!S$1&lt;='Gastos Gerais'!$E$4:$E$999),-('Gastos Gerais'!$C$4:$C$999))</f>
        <v>0</v>
      </c>
      <c r="T18" s="149">
        <f>SUMPRODUCT(-('Gastos Gerais'!$F$4:$F$999='Gastos das Atividades'!$B18),-('Gastos das Atividades'!T$1&gt;='Gastos Gerais'!$D$4:$D$999),-('Gastos das Atividades'!T$1&lt;='Gastos Gerais'!$E$4:$E$999),-('Gastos Gerais'!$C$4:$C$999))</f>
        <v>0</v>
      </c>
      <c r="U18" s="149">
        <f>SUMPRODUCT(-('Gastos Gerais'!$F$4:$F$999='Gastos das Atividades'!$B18),-('Gastos das Atividades'!U$1&gt;='Gastos Gerais'!$D$4:$D$999),-('Gastos das Atividades'!U$1&lt;='Gastos Gerais'!$E$4:$E$999),-('Gastos Gerais'!$C$4:$C$999))</f>
        <v>0</v>
      </c>
      <c r="V18" s="149">
        <f>SUMPRODUCT(-('Gastos Gerais'!$F$4:$F$999='Gastos das Atividades'!$B18),-('Gastos das Atividades'!V$1&gt;='Gastos Gerais'!$D$4:$D$999),-('Gastos das Atividades'!V$1&lt;='Gastos Gerais'!$E$4:$E$999),-('Gastos Gerais'!$C$4:$C$999))</f>
        <v>0</v>
      </c>
      <c r="W18" s="149">
        <f>SUMPRODUCT(-('Gastos Gerais'!$F$4:$F$999='Gastos das Atividades'!$B18),-('Gastos das Atividades'!W$1&gt;='Gastos Gerais'!$D$4:$D$999),-('Gastos das Atividades'!W$1&lt;='Gastos Gerais'!$E$4:$E$999),-('Gastos Gerais'!$C$4:$C$999))</f>
        <v>0</v>
      </c>
      <c r="X18" s="149">
        <f>SUMPRODUCT(-('Gastos Gerais'!$F$4:$F$999='Gastos das Atividades'!$B18),-('Gastos das Atividades'!X$1&gt;='Gastos Gerais'!$D$4:$D$999),-('Gastos das Atividades'!X$1&lt;='Gastos Gerais'!$E$4:$E$999),-('Gastos Gerais'!$C$4:$C$999))</f>
        <v>0</v>
      </c>
      <c r="Y18" s="149">
        <f>SUMPRODUCT(-('Gastos Gerais'!$F$4:$F$999='Gastos das Atividades'!$B18),-('Gastos das Atividades'!Y$1&gt;='Gastos Gerais'!$D$4:$D$999),-('Gastos das Atividades'!Y$1&lt;='Gastos Gerais'!$E$4:$E$999),-('Gastos Gerais'!$C$4:$C$999))</f>
        <v>0</v>
      </c>
      <c r="Z18" s="149">
        <f>SUMPRODUCT(-('Gastos Gerais'!$F$4:$F$999='Gastos das Atividades'!$B18),-('Gastos das Atividades'!Z$1&gt;='Gastos Gerais'!$D$4:$D$999),-('Gastos das Atividades'!Z$1&lt;='Gastos Gerais'!$E$4:$E$999),-('Gastos Gerais'!$C$4:$C$999))</f>
        <v>0</v>
      </c>
      <c r="AA18" s="149">
        <f>SUMPRODUCT(-('Gastos Gerais'!$F$4:$F$999='Gastos das Atividades'!$B18),-('Gastos das Atividades'!AA$1&gt;='Gastos Gerais'!$D$4:$D$999),-('Gastos das Atividades'!AA$1&lt;='Gastos Gerais'!$E$4:$E$999),-('Gastos Gerais'!$C$4:$C$999))</f>
        <v>0</v>
      </c>
      <c r="AB18" s="149">
        <f>SUMPRODUCT(-('Gastos Gerais'!$F$4:$F$999='Gastos das Atividades'!$B18),-('Gastos das Atividades'!AB$1&gt;='Gastos Gerais'!$D$4:$D$999),-('Gastos das Atividades'!AB$1&lt;='Gastos Gerais'!$E$4:$E$999),-('Gastos Gerais'!$C$4:$C$999))</f>
        <v>0</v>
      </c>
      <c r="AC18" s="149">
        <f>SUMPRODUCT(-('Gastos Gerais'!$F$4:$F$999='Gastos das Atividades'!$B18),-('Gastos das Atividades'!AC$1&gt;='Gastos Gerais'!$D$4:$D$999),-('Gastos das Atividades'!AC$1&lt;='Gastos Gerais'!$E$4:$E$999),-('Gastos Gerais'!$C$4:$C$999))</f>
        <v>0</v>
      </c>
      <c r="AD18" s="149">
        <f>SUMPRODUCT(-('Gastos Gerais'!$F$4:$F$999='Gastos das Atividades'!$B18),-('Gastos das Atividades'!AD$1&gt;='Gastos Gerais'!$D$4:$D$999),-('Gastos das Atividades'!AD$1&lt;='Gastos Gerais'!$E$4:$E$999),-('Gastos Gerais'!$C$4:$C$999))</f>
        <v>0</v>
      </c>
      <c r="AE18" s="149">
        <f>SUMPRODUCT(-('Gastos Gerais'!$F$4:$F$999='Gastos das Atividades'!$B18),-('Gastos das Atividades'!AE$1&gt;='Gastos Gerais'!$D$4:$D$999),-('Gastos das Atividades'!AE$1&lt;='Gastos Gerais'!$E$4:$E$999),-('Gastos Gerais'!$C$4:$C$999))</f>
        <v>0</v>
      </c>
      <c r="AF18" s="149">
        <f>SUMPRODUCT(-('Gastos Gerais'!$F$4:$F$999='Gastos das Atividades'!$B18),-('Gastos das Atividades'!AF$1&gt;='Gastos Gerais'!$D$4:$D$999),-('Gastos das Atividades'!AF$1&lt;='Gastos Gerais'!$E$4:$E$999),-('Gastos Gerais'!$C$4:$C$999))</f>
        <v>0</v>
      </c>
      <c r="AG18" s="149">
        <f>SUMPRODUCT(-('Gastos Gerais'!$F$4:$F$999='Gastos das Atividades'!$B18),-('Gastos das Atividades'!AG$1&gt;='Gastos Gerais'!$D$4:$D$999),-('Gastos das Atividades'!AG$1&lt;='Gastos Gerais'!$E$4:$E$999),-('Gastos Gerais'!$C$4:$C$999))</f>
        <v>0</v>
      </c>
      <c r="AH18" s="149">
        <f>SUMPRODUCT(-('Gastos Gerais'!$F$4:$F$999='Gastos das Atividades'!$B18),-('Gastos das Atividades'!AH$1&gt;='Gastos Gerais'!$D$4:$D$999),-('Gastos das Atividades'!AH$1&lt;='Gastos Gerais'!$E$4:$E$999),-('Gastos Gerais'!$C$4:$C$999))</f>
        <v>0</v>
      </c>
      <c r="AI18" s="149">
        <f>SUMPRODUCT(-('Gastos Gerais'!$F$4:$F$999='Gastos das Atividades'!$B18),-('Gastos das Atividades'!AI$1&gt;='Gastos Gerais'!$D$4:$D$999),-('Gastos das Atividades'!AI$1&lt;='Gastos Gerais'!$E$4:$E$999),-('Gastos Gerais'!$C$4:$C$999))</f>
        <v>0</v>
      </c>
      <c r="AJ18" s="149">
        <f>SUMPRODUCT(-('Gastos Gerais'!$F$4:$F$999='Gastos das Atividades'!$B18),-('Gastos das Atividades'!AJ$1&gt;='Gastos Gerais'!$D$4:$D$999),-('Gastos das Atividades'!AJ$1&lt;='Gastos Gerais'!$E$4:$E$999),-('Gastos Gerais'!$C$4:$C$999))</f>
        <v>0</v>
      </c>
      <c r="AK18" s="149">
        <f>SUMPRODUCT(-('Gastos Gerais'!$F$4:$F$999='Gastos das Atividades'!$B18),-('Gastos das Atividades'!AK$1&gt;='Gastos Gerais'!$D$4:$D$999),-('Gastos das Atividades'!AK$1&lt;='Gastos Gerais'!$E$4:$E$999),-('Gastos Gerais'!$C$4:$C$999))</f>
        <v>0</v>
      </c>
      <c r="AL18" s="149">
        <f>SUMPRODUCT(-('Gastos Gerais'!$F$4:$F$999='Gastos das Atividades'!$B18),-('Gastos das Atividades'!AL$1&gt;='Gastos Gerais'!$D$4:$D$999),-('Gastos das Atividades'!AL$1&lt;='Gastos Gerais'!$E$4:$E$999),-('Gastos Gerais'!$C$4:$C$999))</f>
        <v>0</v>
      </c>
      <c r="AM18" s="149">
        <f>SUMPRODUCT(-('Gastos Gerais'!$F$4:$F$999='Gastos das Atividades'!$B18),-('Gastos das Atividades'!AM$1&gt;='Gastos Gerais'!$D$4:$D$999),-('Gastos das Atividades'!AM$1&lt;='Gastos Gerais'!$E$4:$E$999),-('Gastos Gerais'!$C$4:$C$999))</f>
        <v>0</v>
      </c>
      <c r="AN18" s="149">
        <f>SUMPRODUCT(-('Gastos Gerais'!$F$4:$F$999='Gastos das Atividades'!$B18),-('Gastos das Atividades'!AN$1&gt;='Gastos Gerais'!$D$4:$D$999),-('Gastos das Atividades'!AN$1&lt;='Gastos Gerais'!$E$4:$E$999),-('Gastos Gerais'!$C$4:$C$999))</f>
        <v>0</v>
      </c>
      <c r="AO18" s="149">
        <f>SUMPRODUCT(-('Gastos Gerais'!$F$4:$F$999='Gastos das Atividades'!$B18),-('Gastos das Atividades'!AO$1&gt;='Gastos Gerais'!$D$4:$D$999),-('Gastos das Atividades'!AO$1&lt;='Gastos Gerais'!$E$4:$E$999),-('Gastos Gerais'!$C$4:$C$999))</f>
        <v>0</v>
      </c>
      <c r="AP18" s="149">
        <f>SUMPRODUCT(-('Gastos Gerais'!$F$4:$F$999='Gastos das Atividades'!$B18),-('Gastos das Atividades'!AP$1&gt;='Gastos Gerais'!$D$4:$D$999),-('Gastos das Atividades'!AP$1&lt;='Gastos Gerais'!$E$4:$E$999),-('Gastos Gerais'!$C$4:$C$999))</f>
        <v>0</v>
      </c>
      <c r="AQ18" s="149">
        <f>SUMPRODUCT(-('Gastos Gerais'!$F$4:$F$999='Gastos das Atividades'!$B18),-('Gastos das Atividades'!AQ$1&gt;='Gastos Gerais'!$D$4:$D$999),-('Gastos das Atividades'!AQ$1&lt;='Gastos Gerais'!$E$4:$E$999),-('Gastos Gerais'!$C$4:$C$999))</f>
        <v>0</v>
      </c>
      <c r="AR18" s="149">
        <f>SUMPRODUCT(-('Gastos Gerais'!$F$4:$F$999='Gastos das Atividades'!$B18),-('Gastos das Atividades'!AR$1&gt;='Gastos Gerais'!$D$4:$D$999),-('Gastos das Atividades'!AR$1&lt;='Gastos Gerais'!$E$4:$E$999),-('Gastos Gerais'!$C$4:$C$999))</f>
        <v>0</v>
      </c>
      <c r="AS18" s="149">
        <f>SUMPRODUCT(-('Gastos Gerais'!$F$4:$F$999='Gastos das Atividades'!$B18),-('Gastos das Atividades'!AS$1&gt;='Gastos Gerais'!$D$4:$D$999),-('Gastos das Atividades'!AS$1&lt;='Gastos Gerais'!$E$4:$E$999),-('Gastos Gerais'!$C$4:$C$999))</f>
        <v>0</v>
      </c>
      <c r="AT18" s="149">
        <f>SUMPRODUCT(-('Gastos Gerais'!$F$4:$F$999='Gastos das Atividades'!$B18),-('Gastos das Atividades'!AT$1&gt;='Gastos Gerais'!$D$4:$D$999),-('Gastos das Atividades'!AT$1&lt;='Gastos Gerais'!$E$4:$E$999),-('Gastos Gerais'!$C$4:$C$999))</f>
        <v>0</v>
      </c>
      <c r="AU18" s="149">
        <f>SUMPRODUCT(-('Gastos Gerais'!$F$4:$F$999='Gastos das Atividades'!$B18),-('Gastos das Atividades'!AU$1&gt;='Gastos Gerais'!$D$4:$D$999),-('Gastos das Atividades'!AU$1&lt;='Gastos Gerais'!$E$4:$E$999),-('Gastos Gerais'!$C$4:$C$999))</f>
        <v>0</v>
      </c>
      <c r="AV18" s="149">
        <f>SUMPRODUCT(-('Gastos Gerais'!$F$4:$F$999='Gastos das Atividades'!$B18),-('Gastos das Atividades'!AV$1&gt;='Gastos Gerais'!$D$4:$D$999),-('Gastos das Atividades'!AV$1&lt;='Gastos Gerais'!$E$4:$E$999),-('Gastos Gerais'!$C$4:$C$999))</f>
        <v>0</v>
      </c>
      <c r="AW18" s="149">
        <f>SUMPRODUCT(-('Gastos Gerais'!$F$4:$F$999='Gastos das Atividades'!$B18),-('Gastos das Atividades'!AW$1&gt;='Gastos Gerais'!$D$4:$D$999),-('Gastos das Atividades'!AW$1&lt;='Gastos Gerais'!$E$4:$E$999),-('Gastos Gerais'!$C$4:$C$999))</f>
        <v>0</v>
      </c>
      <c r="AX18" s="149">
        <f>SUMPRODUCT(-('Gastos Gerais'!$F$4:$F$999='Gastos das Atividades'!$B18),-('Gastos das Atividades'!AX$1&gt;='Gastos Gerais'!$D$4:$D$999),-('Gastos das Atividades'!AX$1&lt;='Gastos Gerais'!$E$4:$E$999),-('Gastos Gerais'!$C$4:$C$999))</f>
        <v>0</v>
      </c>
      <c r="AY18" s="318">
        <f t="shared" si="9"/>
        <v>0</v>
      </c>
      <c r="AZ18" s="149">
        <f t="shared" si="10"/>
        <v>0</v>
      </c>
      <c r="BA18" s="149">
        <f t="shared" si="11"/>
        <v>0</v>
      </c>
      <c r="BB18" s="149">
        <f t="shared" si="12"/>
        <v>0</v>
      </c>
      <c r="BC18" s="319">
        <f t="shared" si="8"/>
        <v>0</v>
      </c>
      <c r="BD18" s="156">
        <f t="shared" si="0"/>
        <v>0</v>
      </c>
      <c r="BE18" s="156">
        <f t="shared" si="1"/>
        <v>0</v>
      </c>
      <c r="BF18" s="156">
        <f t="shared" si="2"/>
        <v>0</v>
      </c>
      <c r="BG18" s="156">
        <f t="shared" si="2"/>
        <v>0</v>
      </c>
      <c r="BH18" s="320">
        <f t="shared" si="3"/>
        <v>0</v>
      </c>
    </row>
    <row r="19" spans="1:60" hidden="1">
      <c r="A19" s="321">
        <v>15</v>
      </c>
      <c r="B19" s="331"/>
      <c r="C19" s="149">
        <f>SUMPRODUCT(-('Gastos Gerais'!$F$4:$F$999='Gastos das Atividades'!$B19),-('Gastos das Atividades'!C$1&gt;='Gastos Gerais'!$D$4:$D$999),-('Gastos das Atividades'!C$1&lt;='Gastos Gerais'!$E$4:$E$999),-('Gastos Gerais'!$C$4:$C$999))</f>
        <v>0</v>
      </c>
      <c r="D19" s="149">
        <f>SUMPRODUCT(-('Gastos Gerais'!$F$4:$F$999='Gastos das Atividades'!$B19),-('Gastos das Atividades'!D$1&gt;='Gastos Gerais'!$D$4:$D$999),-('Gastos das Atividades'!D$1&lt;='Gastos Gerais'!$E$4:$E$999),-('Gastos Gerais'!$C$4:$C$999))</f>
        <v>0</v>
      </c>
      <c r="E19" s="149">
        <f>SUMPRODUCT(-('Gastos Gerais'!$F$4:$F$999='Gastos das Atividades'!$B19),-('Gastos das Atividades'!E$1&gt;='Gastos Gerais'!$D$4:$D$999),-('Gastos das Atividades'!E$1&lt;='Gastos Gerais'!$E$4:$E$999),-('Gastos Gerais'!$C$4:$C$999))</f>
        <v>0</v>
      </c>
      <c r="F19" s="149">
        <f>SUMPRODUCT(-('Gastos Gerais'!$F$4:$F$999='Gastos das Atividades'!$B19),-('Gastos das Atividades'!F$1&gt;='Gastos Gerais'!$D$4:$D$999),-('Gastos das Atividades'!F$1&lt;='Gastos Gerais'!$E$4:$E$999),-('Gastos Gerais'!$C$4:$C$999))</f>
        <v>0</v>
      </c>
      <c r="G19" s="149">
        <f>SUMPRODUCT(-('Gastos Gerais'!$F$4:$F$999='Gastos das Atividades'!$B19),-('Gastos das Atividades'!G$1&gt;='Gastos Gerais'!$D$4:$D$999),-('Gastos das Atividades'!G$1&lt;='Gastos Gerais'!$E$4:$E$999),-('Gastos Gerais'!$C$4:$C$999))</f>
        <v>0</v>
      </c>
      <c r="H19" s="149">
        <f>SUMPRODUCT(-('Gastos Gerais'!$F$4:$F$999='Gastos das Atividades'!$B19),-('Gastos das Atividades'!H$1&gt;='Gastos Gerais'!$D$4:$D$999),-('Gastos das Atividades'!H$1&lt;='Gastos Gerais'!$E$4:$E$999),-('Gastos Gerais'!$C$4:$C$999))</f>
        <v>0</v>
      </c>
      <c r="I19" s="149">
        <f>SUMPRODUCT(-('Gastos Gerais'!$F$4:$F$999='Gastos das Atividades'!$B19),-('Gastos das Atividades'!I$1&gt;='Gastos Gerais'!$D$4:$D$999),-('Gastos das Atividades'!I$1&lt;='Gastos Gerais'!$E$4:$E$999),-('Gastos Gerais'!$C$4:$C$999))</f>
        <v>0</v>
      </c>
      <c r="J19" s="149">
        <f>SUMPRODUCT(-('Gastos Gerais'!$F$4:$F$999='Gastos das Atividades'!$B19),-('Gastos das Atividades'!J$1&gt;='Gastos Gerais'!$D$4:$D$999),-('Gastos das Atividades'!J$1&lt;='Gastos Gerais'!$E$4:$E$999),-('Gastos Gerais'!$C$4:$C$999))</f>
        <v>0</v>
      </c>
      <c r="K19" s="149">
        <f>SUMPRODUCT(-('Gastos Gerais'!$F$4:$F$999='Gastos das Atividades'!$B19),-('Gastos das Atividades'!K$1&gt;='Gastos Gerais'!$D$4:$D$999),-('Gastos das Atividades'!K$1&lt;='Gastos Gerais'!$E$4:$E$999),-('Gastos Gerais'!$C$4:$C$999))</f>
        <v>0</v>
      </c>
      <c r="L19" s="149">
        <f>SUMPRODUCT(-('Gastos Gerais'!$F$4:$F$999='Gastos das Atividades'!$B19),-('Gastos das Atividades'!L$1&gt;='Gastos Gerais'!$D$4:$D$999),-('Gastos das Atividades'!L$1&lt;='Gastos Gerais'!$E$4:$E$999),-('Gastos Gerais'!$C$4:$C$999))</f>
        <v>0</v>
      </c>
      <c r="M19" s="149">
        <f>SUMPRODUCT(-('Gastos Gerais'!$F$4:$F$999='Gastos das Atividades'!$B19),-('Gastos das Atividades'!M$1&gt;='Gastos Gerais'!$D$4:$D$999),-('Gastos das Atividades'!M$1&lt;='Gastos Gerais'!$E$4:$E$999),-('Gastos Gerais'!$C$4:$C$999))</f>
        <v>0</v>
      </c>
      <c r="N19" s="149">
        <f>SUMPRODUCT(-('Gastos Gerais'!$F$4:$F$999='Gastos das Atividades'!$B19),-('Gastos das Atividades'!N$1&gt;='Gastos Gerais'!$D$4:$D$999),-('Gastos das Atividades'!N$1&lt;='Gastos Gerais'!$E$4:$E$999),-('Gastos Gerais'!$C$4:$C$999))</f>
        <v>0</v>
      </c>
      <c r="O19" s="149">
        <f>SUMPRODUCT(-('Gastos Gerais'!$F$4:$F$999='Gastos das Atividades'!$B19),-('Gastos das Atividades'!O$1&gt;='Gastos Gerais'!$D$4:$D$999),-('Gastos das Atividades'!O$1&lt;='Gastos Gerais'!$E$4:$E$999),-('Gastos Gerais'!$C$4:$C$999))</f>
        <v>0</v>
      </c>
      <c r="P19" s="149">
        <f>SUMPRODUCT(-('Gastos Gerais'!$F$4:$F$999='Gastos das Atividades'!$B19),-('Gastos das Atividades'!P$1&gt;='Gastos Gerais'!$D$4:$D$999),-('Gastos das Atividades'!P$1&lt;='Gastos Gerais'!$E$4:$E$999),-('Gastos Gerais'!$C$4:$C$999))</f>
        <v>0</v>
      </c>
      <c r="Q19" s="149">
        <f>SUMPRODUCT(-('Gastos Gerais'!$F$4:$F$999='Gastos das Atividades'!$B19),-('Gastos das Atividades'!Q$1&gt;='Gastos Gerais'!$D$4:$D$999),-('Gastos das Atividades'!Q$1&lt;='Gastos Gerais'!$E$4:$E$999),-('Gastos Gerais'!$C$4:$C$999))</f>
        <v>0</v>
      </c>
      <c r="R19" s="149">
        <f>SUMPRODUCT(-('Gastos Gerais'!$F$4:$F$999='Gastos das Atividades'!$B19),-('Gastos das Atividades'!R$1&gt;='Gastos Gerais'!$D$4:$D$999),-('Gastos das Atividades'!R$1&lt;='Gastos Gerais'!$E$4:$E$999),-('Gastos Gerais'!$C$4:$C$999))</f>
        <v>0</v>
      </c>
      <c r="S19" s="149">
        <f>SUMPRODUCT(-('Gastos Gerais'!$F$4:$F$999='Gastos das Atividades'!$B19),-('Gastos das Atividades'!S$1&gt;='Gastos Gerais'!$D$4:$D$999),-('Gastos das Atividades'!S$1&lt;='Gastos Gerais'!$E$4:$E$999),-('Gastos Gerais'!$C$4:$C$999))</f>
        <v>0</v>
      </c>
      <c r="T19" s="149">
        <f>SUMPRODUCT(-('Gastos Gerais'!$F$4:$F$999='Gastos das Atividades'!$B19),-('Gastos das Atividades'!T$1&gt;='Gastos Gerais'!$D$4:$D$999),-('Gastos das Atividades'!T$1&lt;='Gastos Gerais'!$E$4:$E$999),-('Gastos Gerais'!$C$4:$C$999))</f>
        <v>0</v>
      </c>
      <c r="U19" s="149">
        <f>SUMPRODUCT(-('Gastos Gerais'!$F$4:$F$999='Gastos das Atividades'!$B19),-('Gastos das Atividades'!U$1&gt;='Gastos Gerais'!$D$4:$D$999),-('Gastos das Atividades'!U$1&lt;='Gastos Gerais'!$E$4:$E$999),-('Gastos Gerais'!$C$4:$C$999))</f>
        <v>0</v>
      </c>
      <c r="V19" s="149">
        <f>SUMPRODUCT(-('Gastos Gerais'!$F$4:$F$999='Gastos das Atividades'!$B19),-('Gastos das Atividades'!V$1&gt;='Gastos Gerais'!$D$4:$D$999),-('Gastos das Atividades'!V$1&lt;='Gastos Gerais'!$E$4:$E$999),-('Gastos Gerais'!$C$4:$C$999))</f>
        <v>0</v>
      </c>
      <c r="W19" s="149">
        <f>SUMPRODUCT(-('Gastos Gerais'!$F$4:$F$999='Gastos das Atividades'!$B19),-('Gastos das Atividades'!W$1&gt;='Gastos Gerais'!$D$4:$D$999),-('Gastos das Atividades'!W$1&lt;='Gastos Gerais'!$E$4:$E$999),-('Gastos Gerais'!$C$4:$C$999))</f>
        <v>0</v>
      </c>
      <c r="X19" s="149">
        <f>SUMPRODUCT(-('Gastos Gerais'!$F$4:$F$999='Gastos das Atividades'!$B19),-('Gastos das Atividades'!X$1&gt;='Gastos Gerais'!$D$4:$D$999),-('Gastos das Atividades'!X$1&lt;='Gastos Gerais'!$E$4:$E$999),-('Gastos Gerais'!$C$4:$C$999))</f>
        <v>0</v>
      </c>
      <c r="Y19" s="149">
        <f>SUMPRODUCT(-('Gastos Gerais'!$F$4:$F$999='Gastos das Atividades'!$B19),-('Gastos das Atividades'!Y$1&gt;='Gastos Gerais'!$D$4:$D$999),-('Gastos das Atividades'!Y$1&lt;='Gastos Gerais'!$E$4:$E$999),-('Gastos Gerais'!$C$4:$C$999))</f>
        <v>0</v>
      </c>
      <c r="Z19" s="149">
        <f>SUMPRODUCT(-('Gastos Gerais'!$F$4:$F$999='Gastos das Atividades'!$B19),-('Gastos das Atividades'!Z$1&gt;='Gastos Gerais'!$D$4:$D$999),-('Gastos das Atividades'!Z$1&lt;='Gastos Gerais'!$E$4:$E$999),-('Gastos Gerais'!$C$4:$C$999))</f>
        <v>0</v>
      </c>
      <c r="AA19" s="149">
        <f>SUMPRODUCT(-('Gastos Gerais'!$F$4:$F$999='Gastos das Atividades'!$B19),-('Gastos das Atividades'!AA$1&gt;='Gastos Gerais'!$D$4:$D$999),-('Gastos das Atividades'!AA$1&lt;='Gastos Gerais'!$E$4:$E$999),-('Gastos Gerais'!$C$4:$C$999))</f>
        <v>0</v>
      </c>
      <c r="AB19" s="149">
        <f>SUMPRODUCT(-('Gastos Gerais'!$F$4:$F$999='Gastos das Atividades'!$B19),-('Gastos das Atividades'!AB$1&gt;='Gastos Gerais'!$D$4:$D$999),-('Gastos das Atividades'!AB$1&lt;='Gastos Gerais'!$E$4:$E$999),-('Gastos Gerais'!$C$4:$C$999))</f>
        <v>0</v>
      </c>
      <c r="AC19" s="149">
        <f>SUMPRODUCT(-('Gastos Gerais'!$F$4:$F$999='Gastos das Atividades'!$B19),-('Gastos das Atividades'!AC$1&gt;='Gastos Gerais'!$D$4:$D$999),-('Gastos das Atividades'!AC$1&lt;='Gastos Gerais'!$E$4:$E$999),-('Gastos Gerais'!$C$4:$C$999))</f>
        <v>0</v>
      </c>
      <c r="AD19" s="149">
        <f>SUMPRODUCT(-('Gastos Gerais'!$F$4:$F$999='Gastos das Atividades'!$B19),-('Gastos das Atividades'!AD$1&gt;='Gastos Gerais'!$D$4:$D$999),-('Gastos das Atividades'!AD$1&lt;='Gastos Gerais'!$E$4:$E$999),-('Gastos Gerais'!$C$4:$C$999))</f>
        <v>0</v>
      </c>
      <c r="AE19" s="149">
        <f>SUMPRODUCT(-('Gastos Gerais'!$F$4:$F$999='Gastos das Atividades'!$B19),-('Gastos das Atividades'!AE$1&gt;='Gastos Gerais'!$D$4:$D$999),-('Gastos das Atividades'!AE$1&lt;='Gastos Gerais'!$E$4:$E$999),-('Gastos Gerais'!$C$4:$C$999))</f>
        <v>0</v>
      </c>
      <c r="AF19" s="149">
        <f>SUMPRODUCT(-('Gastos Gerais'!$F$4:$F$999='Gastos das Atividades'!$B19),-('Gastos das Atividades'!AF$1&gt;='Gastos Gerais'!$D$4:$D$999),-('Gastos das Atividades'!AF$1&lt;='Gastos Gerais'!$E$4:$E$999),-('Gastos Gerais'!$C$4:$C$999))</f>
        <v>0</v>
      </c>
      <c r="AG19" s="149">
        <f>SUMPRODUCT(-('Gastos Gerais'!$F$4:$F$999='Gastos das Atividades'!$B19),-('Gastos das Atividades'!AG$1&gt;='Gastos Gerais'!$D$4:$D$999),-('Gastos das Atividades'!AG$1&lt;='Gastos Gerais'!$E$4:$E$999),-('Gastos Gerais'!$C$4:$C$999))</f>
        <v>0</v>
      </c>
      <c r="AH19" s="149">
        <f>SUMPRODUCT(-('Gastos Gerais'!$F$4:$F$999='Gastos das Atividades'!$B19),-('Gastos das Atividades'!AH$1&gt;='Gastos Gerais'!$D$4:$D$999),-('Gastos das Atividades'!AH$1&lt;='Gastos Gerais'!$E$4:$E$999),-('Gastos Gerais'!$C$4:$C$999))</f>
        <v>0</v>
      </c>
      <c r="AI19" s="149">
        <f>SUMPRODUCT(-('Gastos Gerais'!$F$4:$F$999='Gastos das Atividades'!$B19),-('Gastos das Atividades'!AI$1&gt;='Gastos Gerais'!$D$4:$D$999),-('Gastos das Atividades'!AI$1&lt;='Gastos Gerais'!$E$4:$E$999),-('Gastos Gerais'!$C$4:$C$999))</f>
        <v>0</v>
      </c>
      <c r="AJ19" s="149">
        <f>SUMPRODUCT(-('Gastos Gerais'!$F$4:$F$999='Gastos das Atividades'!$B19),-('Gastos das Atividades'!AJ$1&gt;='Gastos Gerais'!$D$4:$D$999),-('Gastos das Atividades'!AJ$1&lt;='Gastos Gerais'!$E$4:$E$999),-('Gastos Gerais'!$C$4:$C$999))</f>
        <v>0</v>
      </c>
      <c r="AK19" s="149">
        <f>SUMPRODUCT(-('Gastos Gerais'!$F$4:$F$999='Gastos das Atividades'!$B19),-('Gastos das Atividades'!AK$1&gt;='Gastos Gerais'!$D$4:$D$999),-('Gastos das Atividades'!AK$1&lt;='Gastos Gerais'!$E$4:$E$999),-('Gastos Gerais'!$C$4:$C$999))</f>
        <v>0</v>
      </c>
      <c r="AL19" s="149">
        <f>SUMPRODUCT(-('Gastos Gerais'!$F$4:$F$999='Gastos das Atividades'!$B19),-('Gastos das Atividades'!AL$1&gt;='Gastos Gerais'!$D$4:$D$999),-('Gastos das Atividades'!AL$1&lt;='Gastos Gerais'!$E$4:$E$999),-('Gastos Gerais'!$C$4:$C$999))</f>
        <v>0</v>
      </c>
      <c r="AM19" s="149">
        <f>SUMPRODUCT(-('Gastos Gerais'!$F$4:$F$999='Gastos das Atividades'!$B19),-('Gastos das Atividades'!AM$1&gt;='Gastos Gerais'!$D$4:$D$999),-('Gastos das Atividades'!AM$1&lt;='Gastos Gerais'!$E$4:$E$999),-('Gastos Gerais'!$C$4:$C$999))</f>
        <v>0</v>
      </c>
      <c r="AN19" s="149">
        <f>SUMPRODUCT(-('Gastos Gerais'!$F$4:$F$999='Gastos das Atividades'!$B19),-('Gastos das Atividades'!AN$1&gt;='Gastos Gerais'!$D$4:$D$999),-('Gastos das Atividades'!AN$1&lt;='Gastos Gerais'!$E$4:$E$999),-('Gastos Gerais'!$C$4:$C$999))</f>
        <v>0</v>
      </c>
      <c r="AO19" s="149">
        <f>SUMPRODUCT(-('Gastos Gerais'!$F$4:$F$999='Gastos das Atividades'!$B19),-('Gastos das Atividades'!AO$1&gt;='Gastos Gerais'!$D$4:$D$999),-('Gastos das Atividades'!AO$1&lt;='Gastos Gerais'!$E$4:$E$999),-('Gastos Gerais'!$C$4:$C$999))</f>
        <v>0</v>
      </c>
      <c r="AP19" s="149">
        <f>SUMPRODUCT(-('Gastos Gerais'!$F$4:$F$999='Gastos das Atividades'!$B19),-('Gastos das Atividades'!AP$1&gt;='Gastos Gerais'!$D$4:$D$999),-('Gastos das Atividades'!AP$1&lt;='Gastos Gerais'!$E$4:$E$999),-('Gastos Gerais'!$C$4:$C$999))</f>
        <v>0</v>
      </c>
      <c r="AQ19" s="149">
        <f>SUMPRODUCT(-('Gastos Gerais'!$F$4:$F$999='Gastos das Atividades'!$B19),-('Gastos das Atividades'!AQ$1&gt;='Gastos Gerais'!$D$4:$D$999),-('Gastos das Atividades'!AQ$1&lt;='Gastos Gerais'!$E$4:$E$999),-('Gastos Gerais'!$C$4:$C$999))</f>
        <v>0</v>
      </c>
      <c r="AR19" s="149">
        <f>SUMPRODUCT(-('Gastos Gerais'!$F$4:$F$999='Gastos das Atividades'!$B19),-('Gastos das Atividades'!AR$1&gt;='Gastos Gerais'!$D$4:$D$999),-('Gastos das Atividades'!AR$1&lt;='Gastos Gerais'!$E$4:$E$999),-('Gastos Gerais'!$C$4:$C$999))</f>
        <v>0</v>
      </c>
      <c r="AS19" s="149">
        <f>SUMPRODUCT(-('Gastos Gerais'!$F$4:$F$999='Gastos das Atividades'!$B19),-('Gastos das Atividades'!AS$1&gt;='Gastos Gerais'!$D$4:$D$999),-('Gastos das Atividades'!AS$1&lt;='Gastos Gerais'!$E$4:$E$999),-('Gastos Gerais'!$C$4:$C$999))</f>
        <v>0</v>
      </c>
      <c r="AT19" s="149">
        <f>SUMPRODUCT(-('Gastos Gerais'!$F$4:$F$999='Gastos das Atividades'!$B19),-('Gastos das Atividades'!AT$1&gt;='Gastos Gerais'!$D$4:$D$999),-('Gastos das Atividades'!AT$1&lt;='Gastos Gerais'!$E$4:$E$999),-('Gastos Gerais'!$C$4:$C$999))</f>
        <v>0</v>
      </c>
      <c r="AU19" s="149">
        <f>SUMPRODUCT(-('Gastos Gerais'!$F$4:$F$999='Gastos das Atividades'!$B19),-('Gastos das Atividades'!AU$1&gt;='Gastos Gerais'!$D$4:$D$999),-('Gastos das Atividades'!AU$1&lt;='Gastos Gerais'!$E$4:$E$999),-('Gastos Gerais'!$C$4:$C$999))</f>
        <v>0</v>
      </c>
      <c r="AV19" s="149">
        <f>SUMPRODUCT(-('Gastos Gerais'!$F$4:$F$999='Gastos das Atividades'!$B19),-('Gastos das Atividades'!AV$1&gt;='Gastos Gerais'!$D$4:$D$999),-('Gastos das Atividades'!AV$1&lt;='Gastos Gerais'!$E$4:$E$999),-('Gastos Gerais'!$C$4:$C$999))</f>
        <v>0</v>
      </c>
      <c r="AW19" s="149">
        <f>SUMPRODUCT(-('Gastos Gerais'!$F$4:$F$999='Gastos das Atividades'!$B19),-('Gastos das Atividades'!AW$1&gt;='Gastos Gerais'!$D$4:$D$999),-('Gastos das Atividades'!AW$1&lt;='Gastos Gerais'!$E$4:$E$999),-('Gastos Gerais'!$C$4:$C$999))</f>
        <v>0</v>
      </c>
      <c r="AX19" s="149">
        <f>SUMPRODUCT(-('Gastos Gerais'!$F$4:$F$999='Gastos das Atividades'!$B19),-('Gastos das Atividades'!AX$1&gt;='Gastos Gerais'!$D$4:$D$999),-('Gastos das Atividades'!AX$1&lt;='Gastos Gerais'!$E$4:$E$999),-('Gastos Gerais'!$C$4:$C$999))</f>
        <v>0</v>
      </c>
      <c r="AY19" s="318">
        <f t="shared" si="9"/>
        <v>0</v>
      </c>
      <c r="AZ19" s="149">
        <f t="shared" si="10"/>
        <v>0</v>
      </c>
      <c r="BA19" s="149">
        <f t="shared" si="11"/>
        <v>0</v>
      </c>
      <c r="BB19" s="149">
        <f t="shared" si="12"/>
        <v>0</v>
      </c>
      <c r="BC19" s="319">
        <f t="shared" si="8"/>
        <v>0</v>
      </c>
      <c r="BD19" s="156">
        <f t="shared" si="0"/>
        <v>0</v>
      </c>
      <c r="BE19" s="156">
        <f t="shared" si="1"/>
        <v>0</v>
      </c>
      <c r="BF19" s="156">
        <f t="shared" si="2"/>
        <v>0</v>
      </c>
      <c r="BG19" s="156">
        <f t="shared" si="2"/>
        <v>0</v>
      </c>
      <c r="BH19" s="320">
        <f t="shared" si="3"/>
        <v>0</v>
      </c>
    </row>
    <row r="20" spans="1:60" hidden="1">
      <c r="A20" s="321">
        <v>16</v>
      </c>
      <c r="B20" s="332"/>
      <c r="C20" s="149">
        <f>SUMPRODUCT(-('Gastos Gerais'!$F$4:$F$999='Gastos das Atividades'!$B20),-('Gastos das Atividades'!C$1&gt;='Gastos Gerais'!$D$4:$D$999),-('Gastos das Atividades'!C$1&lt;='Gastos Gerais'!$E$4:$E$999),-('Gastos Gerais'!$C$4:$C$999))</f>
        <v>0</v>
      </c>
      <c r="D20" s="149">
        <f>SUMPRODUCT(-('Gastos Gerais'!$F$4:$F$999='Gastos das Atividades'!$B20),-('Gastos das Atividades'!D$1&gt;='Gastos Gerais'!$D$4:$D$999),-('Gastos das Atividades'!D$1&lt;='Gastos Gerais'!$E$4:$E$999),-('Gastos Gerais'!$C$4:$C$999))</f>
        <v>0</v>
      </c>
      <c r="E20" s="149">
        <f>SUMPRODUCT(-('Gastos Gerais'!$F$4:$F$999='Gastos das Atividades'!$B20),-('Gastos das Atividades'!E$1&gt;='Gastos Gerais'!$D$4:$D$999),-('Gastos das Atividades'!E$1&lt;='Gastos Gerais'!$E$4:$E$999),-('Gastos Gerais'!$C$4:$C$999))</f>
        <v>0</v>
      </c>
      <c r="F20" s="149">
        <f>SUMPRODUCT(-('Gastos Gerais'!$F$4:$F$999='Gastos das Atividades'!$B20),-('Gastos das Atividades'!F$1&gt;='Gastos Gerais'!$D$4:$D$999),-('Gastos das Atividades'!F$1&lt;='Gastos Gerais'!$E$4:$E$999),-('Gastos Gerais'!$C$4:$C$999))</f>
        <v>0</v>
      </c>
      <c r="G20" s="149">
        <f>SUMPRODUCT(-('Gastos Gerais'!$F$4:$F$999='Gastos das Atividades'!$B20),-('Gastos das Atividades'!G$1&gt;='Gastos Gerais'!$D$4:$D$999),-('Gastos das Atividades'!G$1&lt;='Gastos Gerais'!$E$4:$E$999),-('Gastos Gerais'!$C$4:$C$999))</f>
        <v>0</v>
      </c>
      <c r="H20" s="149">
        <f>SUMPRODUCT(-('Gastos Gerais'!$F$4:$F$999='Gastos das Atividades'!$B20),-('Gastos das Atividades'!H$1&gt;='Gastos Gerais'!$D$4:$D$999),-('Gastos das Atividades'!H$1&lt;='Gastos Gerais'!$E$4:$E$999),-('Gastos Gerais'!$C$4:$C$999))</f>
        <v>0</v>
      </c>
      <c r="I20" s="149">
        <f>SUMPRODUCT(-('Gastos Gerais'!$F$4:$F$999='Gastos das Atividades'!$B20),-('Gastos das Atividades'!I$1&gt;='Gastos Gerais'!$D$4:$D$999),-('Gastos das Atividades'!I$1&lt;='Gastos Gerais'!$E$4:$E$999),-('Gastos Gerais'!$C$4:$C$999))</f>
        <v>0</v>
      </c>
      <c r="J20" s="149">
        <f>SUMPRODUCT(-('Gastos Gerais'!$F$4:$F$999='Gastos das Atividades'!$B20),-('Gastos das Atividades'!J$1&gt;='Gastos Gerais'!$D$4:$D$999),-('Gastos das Atividades'!J$1&lt;='Gastos Gerais'!$E$4:$E$999),-('Gastos Gerais'!$C$4:$C$999))</f>
        <v>0</v>
      </c>
      <c r="K20" s="149">
        <f>SUMPRODUCT(-('Gastos Gerais'!$F$4:$F$999='Gastos das Atividades'!$B20),-('Gastos das Atividades'!K$1&gt;='Gastos Gerais'!$D$4:$D$999),-('Gastos das Atividades'!K$1&lt;='Gastos Gerais'!$E$4:$E$999),-('Gastos Gerais'!$C$4:$C$999))</f>
        <v>0</v>
      </c>
      <c r="L20" s="149">
        <f>SUMPRODUCT(-('Gastos Gerais'!$F$4:$F$999='Gastos das Atividades'!$B20),-('Gastos das Atividades'!L$1&gt;='Gastos Gerais'!$D$4:$D$999),-('Gastos das Atividades'!L$1&lt;='Gastos Gerais'!$E$4:$E$999),-('Gastos Gerais'!$C$4:$C$999))</f>
        <v>0</v>
      </c>
      <c r="M20" s="149">
        <f>SUMPRODUCT(-('Gastos Gerais'!$F$4:$F$999='Gastos das Atividades'!$B20),-('Gastos das Atividades'!M$1&gt;='Gastos Gerais'!$D$4:$D$999),-('Gastos das Atividades'!M$1&lt;='Gastos Gerais'!$E$4:$E$999),-('Gastos Gerais'!$C$4:$C$999))</f>
        <v>0</v>
      </c>
      <c r="N20" s="149">
        <f>SUMPRODUCT(-('Gastos Gerais'!$F$4:$F$999='Gastos das Atividades'!$B20),-('Gastos das Atividades'!N$1&gt;='Gastos Gerais'!$D$4:$D$999),-('Gastos das Atividades'!N$1&lt;='Gastos Gerais'!$E$4:$E$999),-('Gastos Gerais'!$C$4:$C$999))</f>
        <v>0</v>
      </c>
      <c r="O20" s="149">
        <f>SUMPRODUCT(-('Gastos Gerais'!$F$4:$F$999='Gastos das Atividades'!$B20),-('Gastos das Atividades'!O$1&gt;='Gastos Gerais'!$D$4:$D$999),-('Gastos das Atividades'!O$1&lt;='Gastos Gerais'!$E$4:$E$999),-('Gastos Gerais'!$C$4:$C$999))</f>
        <v>0</v>
      </c>
      <c r="P20" s="149">
        <f>SUMPRODUCT(-('Gastos Gerais'!$F$4:$F$999='Gastos das Atividades'!$B20),-('Gastos das Atividades'!P$1&gt;='Gastos Gerais'!$D$4:$D$999),-('Gastos das Atividades'!P$1&lt;='Gastos Gerais'!$E$4:$E$999),-('Gastos Gerais'!$C$4:$C$999))</f>
        <v>0</v>
      </c>
      <c r="Q20" s="149">
        <f>SUMPRODUCT(-('Gastos Gerais'!$F$4:$F$999='Gastos das Atividades'!$B20),-('Gastos das Atividades'!Q$1&gt;='Gastos Gerais'!$D$4:$D$999),-('Gastos das Atividades'!Q$1&lt;='Gastos Gerais'!$E$4:$E$999),-('Gastos Gerais'!$C$4:$C$999))</f>
        <v>0</v>
      </c>
      <c r="R20" s="149">
        <f>SUMPRODUCT(-('Gastos Gerais'!$F$4:$F$999='Gastos das Atividades'!$B20),-('Gastos das Atividades'!R$1&gt;='Gastos Gerais'!$D$4:$D$999),-('Gastos das Atividades'!R$1&lt;='Gastos Gerais'!$E$4:$E$999),-('Gastos Gerais'!$C$4:$C$999))</f>
        <v>0</v>
      </c>
      <c r="S20" s="149">
        <f>SUMPRODUCT(-('Gastos Gerais'!$F$4:$F$999='Gastos das Atividades'!$B20),-('Gastos das Atividades'!S$1&gt;='Gastos Gerais'!$D$4:$D$999),-('Gastos das Atividades'!S$1&lt;='Gastos Gerais'!$E$4:$E$999),-('Gastos Gerais'!$C$4:$C$999))</f>
        <v>0</v>
      </c>
      <c r="T20" s="149">
        <f>SUMPRODUCT(-('Gastos Gerais'!$F$4:$F$999='Gastos das Atividades'!$B20),-('Gastos das Atividades'!T$1&gt;='Gastos Gerais'!$D$4:$D$999),-('Gastos das Atividades'!T$1&lt;='Gastos Gerais'!$E$4:$E$999),-('Gastos Gerais'!$C$4:$C$999))</f>
        <v>0</v>
      </c>
      <c r="U20" s="149">
        <f>SUMPRODUCT(-('Gastos Gerais'!$F$4:$F$999='Gastos das Atividades'!$B20),-('Gastos das Atividades'!U$1&gt;='Gastos Gerais'!$D$4:$D$999),-('Gastos das Atividades'!U$1&lt;='Gastos Gerais'!$E$4:$E$999),-('Gastos Gerais'!$C$4:$C$999))</f>
        <v>0</v>
      </c>
      <c r="V20" s="149">
        <f>SUMPRODUCT(-('Gastos Gerais'!$F$4:$F$999='Gastos das Atividades'!$B20),-('Gastos das Atividades'!V$1&gt;='Gastos Gerais'!$D$4:$D$999),-('Gastos das Atividades'!V$1&lt;='Gastos Gerais'!$E$4:$E$999),-('Gastos Gerais'!$C$4:$C$999))</f>
        <v>0</v>
      </c>
      <c r="W20" s="149">
        <f>SUMPRODUCT(-('Gastos Gerais'!$F$4:$F$999='Gastos das Atividades'!$B20),-('Gastos das Atividades'!W$1&gt;='Gastos Gerais'!$D$4:$D$999),-('Gastos das Atividades'!W$1&lt;='Gastos Gerais'!$E$4:$E$999),-('Gastos Gerais'!$C$4:$C$999))</f>
        <v>0</v>
      </c>
      <c r="X20" s="149">
        <f>SUMPRODUCT(-('Gastos Gerais'!$F$4:$F$999='Gastos das Atividades'!$B20),-('Gastos das Atividades'!X$1&gt;='Gastos Gerais'!$D$4:$D$999),-('Gastos das Atividades'!X$1&lt;='Gastos Gerais'!$E$4:$E$999),-('Gastos Gerais'!$C$4:$C$999))</f>
        <v>0</v>
      </c>
      <c r="Y20" s="149">
        <f>SUMPRODUCT(-('Gastos Gerais'!$F$4:$F$999='Gastos das Atividades'!$B20),-('Gastos das Atividades'!Y$1&gt;='Gastos Gerais'!$D$4:$D$999),-('Gastos das Atividades'!Y$1&lt;='Gastos Gerais'!$E$4:$E$999),-('Gastos Gerais'!$C$4:$C$999))</f>
        <v>0</v>
      </c>
      <c r="Z20" s="149">
        <f>SUMPRODUCT(-('Gastos Gerais'!$F$4:$F$999='Gastos das Atividades'!$B20),-('Gastos das Atividades'!Z$1&gt;='Gastos Gerais'!$D$4:$D$999),-('Gastos das Atividades'!Z$1&lt;='Gastos Gerais'!$E$4:$E$999),-('Gastos Gerais'!$C$4:$C$999))</f>
        <v>0</v>
      </c>
      <c r="AA20" s="149">
        <f>SUMPRODUCT(-('Gastos Gerais'!$F$4:$F$999='Gastos das Atividades'!$B20),-('Gastos das Atividades'!AA$1&gt;='Gastos Gerais'!$D$4:$D$999),-('Gastos das Atividades'!AA$1&lt;='Gastos Gerais'!$E$4:$E$999),-('Gastos Gerais'!$C$4:$C$999))</f>
        <v>0</v>
      </c>
      <c r="AB20" s="149">
        <f>SUMPRODUCT(-('Gastos Gerais'!$F$4:$F$999='Gastos das Atividades'!$B20),-('Gastos das Atividades'!AB$1&gt;='Gastos Gerais'!$D$4:$D$999),-('Gastos das Atividades'!AB$1&lt;='Gastos Gerais'!$E$4:$E$999),-('Gastos Gerais'!$C$4:$C$999))</f>
        <v>0</v>
      </c>
      <c r="AC20" s="149">
        <f>SUMPRODUCT(-('Gastos Gerais'!$F$4:$F$999='Gastos das Atividades'!$B20),-('Gastos das Atividades'!AC$1&gt;='Gastos Gerais'!$D$4:$D$999),-('Gastos das Atividades'!AC$1&lt;='Gastos Gerais'!$E$4:$E$999),-('Gastos Gerais'!$C$4:$C$999))</f>
        <v>0</v>
      </c>
      <c r="AD20" s="149">
        <f>SUMPRODUCT(-('Gastos Gerais'!$F$4:$F$999='Gastos das Atividades'!$B20),-('Gastos das Atividades'!AD$1&gt;='Gastos Gerais'!$D$4:$D$999),-('Gastos das Atividades'!AD$1&lt;='Gastos Gerais'!$E$4:$E$999),-('Gastos Gerais'!$C$4:$C$999))</f>
        <v>0</v>
      </c>
      <c r="AE20" s="149">
        <f>SUMPRODUCT(-('Gastos Gerais'!$F$4:$F$999='Gastos das Atividades'!$B20),-('Gastos das Atividades'!AE$1&gt;='Gastos Gerais'!$D$4:$D$999),-('Gastos das Atividades'!AE$1&lt;='Gastos Gerais'!$E$4:$E$999),-('Gastos Gerais'!$C$4:$C$999))</f>
        <v>0</v>
      </c>
      <c r="AF20" s="149">
        <f>SUMPRODUCT(-('Gastos Gerais'!$F$4:$F$999='Gastos das Atividades'!$B20),-('Gastos das Atividades'!AF$1&gt;='Gastos Gerais'!$D$4:$D$999),-('Gastos das Atividades'!AF$1&lt;='Gastos Gerais'!$E$4:$E$999),-('Gastos Gerais'!$C$4:$C$999))</f>
        <v>0</v>
      </c>
      <c r="AG20" s="149">
        <f>SUMPRODUCT(-('Gastos Gerais'!$F$4:$F$999='Gastos das Atividades'!$B20),-('Gastos das Atividades'!AG$1&gt;='Gastos Gerais'!$D$4:$D$999),-('Gastos das Atividades'!AG$1&lt;='Gastos Gerais'!$E$4:$E$999),-('Gastos Gerais'!$C$4:$C$999))</f>
        <v>0</v>
      </c>
      <c r="AH20" s="149">
        <f>SUMPRODUCT(-('Gastos Gerais'!$F$4:$F$999='Gastos das Atividades'!$B20),-('Gastos das Atividades'!AH$1&gt;='Gastos Gerais'!$D$4:$D$999),-('Gastos das Atividades'!AH$1&lt;='Gastos Gerais'!$E$4:$E$999),-('Gastos Gerais'!$C$4:$C$999))</f>
        <v>0</v>
      </c>
      <c r="AI20" s="149">
        <f>SUMPRODUCT(-('Gastos Gerais'!$F$4:$F$999='Gastos das Atividades'!$B20),-('Gastos das Atividades'!AI$1&gt;='Gastos Gerais'!$D$4:$D$999),-('Gastos das Atividades'!AI$1&lt;='Gastos Gerais'!$E$4:$E$999),-('Gastos Gerais'!$C$4:$C$999))</f>
        <v>0</v>
      </c>
      <c r="AJ20" s="149">
        <f>SUMPRODUCT(-('Gastos Gerais'!$F$4:$F$999='Gastos das Atividades'!$B20),-('Gastos das Atividades'!AJ$1&gt;='Gastos Gerais'!$D$4:$D$999),-('Gastos das Atividades'!AJ$1&lt;='Gastos Gerais'!$E$4:$E$999),-('Gastos Gerais'!$C$4:$C$999))</f>
        <v>0</v>
      </c>
      <c r="AK20" s="149">
        <f>SUMPRODUCT(-('Gastos Gerais'!$F$4:$F$999='Gastos das Atividades'!$B20),-('Gastos das Atividades'!AK$1&gt;='Gastos Gerais'!$D$4:$D$999),-('Gastos das Atividades'!AK$1&lt;='Gastos Gerais'!$E$4:$E$999),-('Gastos Gerais'!$C$4:$C$999))</f>
        <v>0</v>
      </c>
      <c r="AL20" s="149">
        <f>SUMPRODUCT(-('Gastos Gerais'!$F$4:$F$999='Gastos das Atividades'!$B20),-('Gastos das Atividades'!AL$1&gt;='Gastos Gerais'!$D$4:$D$999),-('Gastos das Atividades'!AL$1&lt;='Gastos Gerais'!$E$4:$E$999),-('Gastos Gerais'!$C$4:$C$999))</f>
        <v>0</v>
      </c>
      <c r="AM20" s="149">
        <f>SUMPRODUCT(-('Gastos Gerais'!$F$4:$F$999='Gastos das Atividades'!$B20),-('Gastos das Atividades'!AM$1&gt;='Gastos Gerais'!$D$4:$D$999),-('Gastos das Atividades'!AM$1&lt;='Gastos Gerais'!$E$4:$E$999),-('Gastos Gerais'!$C$4:$C$999))</f>
        <v>0</v>
      </c>
      <c r="AN20" s="149">
        <f>SUMPRODUCT(-('Gastos Gerais'!$F$4:$F$999='Gastos das Atividades'!$B20),-('Gastos das Atividades'!AN$1&gt;='Gastos Gerais'!$D$4:$D$999),-('Gastos das Atividades'!AN$1&lt;='Gastos Gerais'!$E$4:$E$999),-('Gastos Gerais'!$C$4:$C$999))</f>
        <v>0</v>
      </c>
      <c r="AO20" s="149">
        <f>SUMPRODUCT(-('Gastos Gerais'!$F$4:$F$999='Gastos das Atividades'!$B20),-('Gastos das Atividades'!AO$1&gt;='Gastos Gerais'!$D$4:$D$999),-('Gastos das Atividades'!AO$1&lt;='Gastos Gerais'!$E$4:$E$999),-('Gastos Gerais'!$C$4:$C$999))</f>
        <v>0</v>
      </c>
      <c r="AP20" s="149">
        <f>SUMPRODUCT(-('Gastos Gerais'!$F$4:$F$999='Gastos das Atividades'!$B20),-('Gastos das Atividades'!AP$1&gt;='Gastos Gerais'!$D$4:$D$999),-('Gastos das Atividades'!AP$1&lt;='Gastos Gerais'!$E$4:$E$999),-('Gastos Gerais'!$C$4:$C$999))</f>
        <v>0</v>
      </c>
      <c r="AQ20" s="149">
        <f>SUMPRODUCT(-('Gastos Gerais'!$F$4:$F$999='Gastos das Atividades'!$B20),-('Gastos das Atividades'!AQ$1&gt;='Gastos Gerais'!$D$4:$D$999),-('Gastos das Atividades'!AQ$1&lt;='Gastos Gerais'!$E$4:$E$999),-('Gastos Gerais'!$C$4:$C$999))</f>
        <v>0</v>
      </c>
      <c r="AR20" s="149">
        <f>SUMPRODUCT(-('Gastos Gerais'!$F$4:$F$999='Gastos das Atividades'!$B20),-('Gastos das Atividades'!AR$1&gt;='Gastos Gerais'!$D$4:$D$999),-('Gastos das Atividades'!AR$1&lt;='Gastos Gerais'!$E$4:$E$999),-('Gastos Gerais'!$C$4:$C$999))</f>
        <v>0</v>
      </c>
      <c r="AS20" s="149">
        <f>SUMPRODUCT(-('Gastos Gerais'!$F$4:$F$999='Gastos das Atividades'!$B20),-('Gastos das Atividades'!AS$1&gt;='Gastos Gerais'!$D$4:$D$999),-('Gastos das Atividades'!AS$1&lt;='Gastos Gerais'!$E$4:$E$999),-('Gastos Gerais'!$C$4:$C$999))</f>
        <v>0</v>
      </c>
      <c r="AT20" s="149">
        <f>SUMPRODUCT(-('Gastos Gerais'!$F$4:$F$999='Gastos das Atividades'!$B20),-('Gastos das Atividades'!AT$1&gt;='Gastos Gerais'!$D$4:$D$999),-('Gastos das Atividades'!AT$1&lt;='Gastos Gerais'!$E$4:$E$999),-('Gastos Gerais'!$C$4:$C$999))</f>
        <v>0</v>
      </c>
      <c r="AU20" s="149">
        <f>SUMPRODUCT(-('Gastos Gerais'!$F$4:$F$999='Gastos das Atividades'!$B20),-('Gastos das Atividades'!AU$1&gt;='Gastos Gerais'!$D$4:$D$999),-('Gastos das Atividades'!AU$1&lt;='Gastos Gerais'!$E$4:$E$999),-('Gastos Gerais'!$C$4:$C$999))</f>
        <v>0</v>
      </c>
      <c r="AV20" s="149">
        <f>SUMPRODUCT(-('Gastos Gerais'!$F$4:$F$999='Gastos das Atividades'!$B20),-('Gastos das Atividades'!AV$1&gt;='Gastos Gerais'!$D$4:$D$999),-('Gastos das Atividades'!AV$1&lt;='Gastos Gerais'!$E$4:$E$999),-('Gastos Gerais'!$C$4:$C$999))</f>
        <v>0</v>
      </c>
      <c r="AW20" s="149">
        <f>SUMPRODUCT(-('Gastos Gerais'!$F$4:$F$999='Gastos das Atividades'!$B20),-('Gastos das Atividades'!AW$1&gt;='Gastos Gerais'!$D$4:$D$999),-('Gastos das Atividades'!AW$1&lt;='Gastos Gerais'!$E$4:$E$999),-('Gastos Gerais'!$C$4:$C$999))</f>
        <v>0</v>
      </c>
      <c r="AX20" s="149">
        <f>SUMPRODUCT(-('Gastos Gerais'!$F$4:$F$999='Gastos das Atividades'!$B20),-('Gastos das Atividades'!AX$1&gt;='Gastos Gerais'!$D$4:$D$999),-('Gastos das Atividades'!AX$1&lt;='Gastos Gerais'!$E$4:$E$999),-('Gastos Gerais'!$C$4:$C$999))</f>
        <v>0</v>
      </c>
      <c r="AY20" s="318">
        <f t="shared" si="9"/>
        <v>0</v>
      </c>
      <c r="AZ20" s="149">
        <f t="shared" si="10"/>
        <v>0</v>
      </c>
      <c r="BA20" s="149">
        <f t="shared" si="11"/>
        <v>0</v>
      </c>
      <c r="BB20" s="149">
        <f t="shared" si="12"/>
        <v>0</v>
      </c>
      <c r="BC20" s="319">
        <f t="shared" si="8"/>
        <v>0</v>
      </c>
      <c r="BD20" s="156">
        <f t="shared" si="0"/>
        <v>0</v>
      </c>
      <c r="BE20" s="156">
        <f t="shared" si="1"/>
        <v>0</v>
      </c>
      <c r="BF20" s="156">
        <f t="shared" si="2"/>
        <v>0</v>
      </c>
      <c r="BG20" s="156">
        <f t="shared" si="2"/>
        <v>0</v>
      </c>
      <c r="BH20" s="320">
        <f t="shared" si="3"/>
        <v>0</v>
      </c>
    </row>
    <row r="21" spans="1:60" hidden="1">
      <c r="A21" s="321">
        <v>17</v>
      </c>
      <c r="B21" s="331"/>
      <c r="C21" s="149">
        <f>SUMPRODUCT(-('Gastos Gerais'!$F$4:$F$999='Gastos das Atividades'!$B21),-('Gastos das Atividades'!C$1&gt;='Gastos Gerais'!$D$4:$D$999),-('Gastos das Atividades'!C$1&lt;='Gastos Gerais'!$E$4:$E$999),-('Gastos Gerais'!$C$4:$C$999))</f>
        <v>0</v>
      </c>
      <c r="D21" s="149">
        <f>SUMPRODUCT(-('Gastos Gerais'!$F$4:$F$999='Gastos das Atividades'!$B21),-('Gastos das Atividades'!D$1&gt;='Gastos Gerais'!$D$4:$D$999),-('Gastos das Atividades'!D$1&lt;='Gastos Gerais'!$E$4:$E$999),-('Gastos Gerais'!$C$4:$C$999))</f>
        <v>0</v>
      </c>
      <c r="E21" s="149">
        <f>SUMPRODUCT(-('Gastos Gerais'!$F$4:$F$999='Gastos das Atividades'!$B21),-('Gastos das Atividades'!E$1&gt;='Gastos Gerais'!$D$4:$D$999),-('Gastos das Atividades'!E$1&lt;='Gastos Gerais'!$E$4:$E$999),-('Gastos Gerais'!$C$4:$C$999))</f>
        <v>0</v>
      </c>
      <c r="F21" s="149">
        <f>SUMPRODUCT(-('Gastos Gerais'!$F$4:$F$999='Gastos das Atividades'!$B21),-('Gastos das Atividades'!F$1&gt;='Gastos Gerais'!$D$4:$D$999),-('Gastos das Atividades'!F$1&lt;='Gastos Gerais'!$E$4:$E$999),-('Gastos Gerais'!$C$4:$C$999))</f>
        <v>0</v>
      </c>
      <c r="G21" s="149">
        <f>SUMPRODUCT(-('Gastos Gerais'!$F$4:$F$999='Gastos das Atividades'!$B21),-('Gastos das Atividades'!G$1&gt;='Gastos Gerais'!$D$4:$D$999),-('Gastos das Atividades'!G$1&lt;='Gastos Gerais'!$E$4:$E$999),-('Gastos Gerais'!$C$4:$C$999))</f>
        <v>0</v>
      </c>
      <c r="H21" s="149">
        <f>SUMPRODUCT(-('Gastos Gerais'!$F$4:$F$999='Gastos das Atividades'!$B21),-('Gastos das Atividades'!H$1&gt;='Gastos Gerais'!$D$4:$D$999),-('Gastos das Atividades'!H$1&lt;='Gastos Gerais'!$E$4:$E$999),-('Gastos Gerais'!$C$4:$C$999))</f>
        <v>0</v>
      </c>
      <c r="I21" s="149">
        <f>SUMPRODUCT(-('Gastos Gerais'!$F$4:$F$999='Gastos das Atividades'!$B21),-('Gastos das Atividades'!I$1&gt;='Gastos Gerais'!$D$4:$D$999),-('Gastos das Atividades'!I$1&lt;='Gastos Gerais'!$E$4:$E$999),-('Gastos Gerais'!$C$4:$C$999))</f>
        <v>0</v>
      </c>
      <c r="J21" s="149">
        <f>SUMPRODUCT(-('Gastos Gerais'!$F$4:$F$999='Gastos das Atividades'!$B21),-('Gastos das Atividades'!J$1&gt;='Gastos Gerais'!$D$4:$D$999),-('Gastos das Atividades'!J$1&lt;='Gastos Gerais'!$E$4:$E$999),-('Gastos Gerais'!$C$4:$C$999))</f>
        <v>0</v>
      </c>
      <c r="K21" s="149">
        <f>SUMPRODUCT(-('Gastos Gerais'!$F$4:$F$999='Gastos das Atividades'!$B21),-('Gastos das Atividades'!K$1&gt;='Gastos Gerais'!$D$4:$D$999),-('Gastos das Atividades'!K$1&lt;='Gastos Gerais'!$E$4:$E$999),-('Gastos Gerais'!$C$4:$C$999))</f>
        <v>0</v>
      </c>
      <c r="L21" s="149">
        <f>SUMPRODUCT(-('Gastos Gerais'!$F$4:$F$999='Gastos das Atividades'!$B21),-('Gastos das Atividades'!L$1&gt;='Gastos Gerais'!$D$4:$D$999),-('Gastos das Atividades'!L$1&lt;='Gastos Gerais'!$E$4:$E$999),-('Gastos Gerais'!$C$4:$C$999))</f>
        <v>0</v>
      </c>
      <c r="M21" s="149">
        <f>SUMPRODUCT(-('Gastos Gerais'!$F$4:$F$999='Gastos das Atividades'!$B21),-('Gastos das Atividades'!M$1&gt;='Gastos Gerais'!$D$4:$D$999),-('Gastos das Atividades'!M$1&lt;='Gastos Gerais'!$E$4:$E$999),-('Gastos Gerais'!$C$4:$C$999))</f>
        <v>0</v>
      </c>
      <c r="N21" s="149">
        <f>SUMPRODUCT(-('Gastos Gerais'!$F$4:$F$999='Gastos das Atividades'!$B21),-('Gastos das Atividades'!N$1&gt;='Gastos Gerais'!$D$4:$D$999),-('Gastos das Atividades'!N$1&lt;='Gastos Gerais'!$E$4:$E$999),-('Gastos Gerais'!$C$4:$C$999))</f>
        <v>0</v>
      </c>
      <c r="O21" s="149">
        <f>SUMPRODUCT(-('Gastos Gerais'!$F$4:$F$999='Gastos das Atividades'!$B21),-('Gastos das Atividades'!O$1&gt;='Gastos Gerais'!$D$4:$D$999),-('Gastos das Atividades'!O$1&lt;='Gastos Gerais'!$E$4:$E$999),-('Gastos Gerais'!$C$4:$C$999))</f>
        <v>0</v>
      </c>
      <c r="P21" s="149">
        <f>SUMPRODUCT(-('Gastos Gerais'!$F$4:$F$999='Gastos das Atividades'!$B21),-('Gastos das Atividades'!P$1&gt;='Gastos Gerais'!$D$4:$D$999),-('Gastos das Atividades'!P$1&lt;='Gastos Gerais'!$E$4:$E$999),-('Gastos Gerais'!$C$4:$C$999))</f>
        <v>0</v>
      </c>
      <c r="Q21" s="149">
        <f>SUMPRODUCT(-('Gastos Gerais'!$F$4:$F$999='Gastos das Atividades'!$B21),-('Gastos das Atividades'!Q$1&gt;='Gastos Gerais'!$D$4:$D$999),-('Gastos das Atividades'!Q$1&lt;='Gastos Gerais'!$E$4:$E$999),-('Gastos Gerais'!$C$4:$C$999))</f>
        <v>0</v>
      </c>
      <c r="R21" s="149">
        <f>SUMPRODUCT(-('Gastos Gerais'!$F$4:$F$999='Gastos das Atividades'!$B21),-('Gastos das Atividades'!R$1&gt;='Gastos Gerais'!$D$4:$D$999),-('Gastos das Atividades'!R$1&lt;='Gastos Gerais'!$E$4:$E$999),-('Gastos Gerais'!$C$4:$C$999))</f>
        <v>0</v>
      </c>
      <c r="S21" s="149">
        <f>SUMPRODUCT(-('Gastos Gerais'!$F$4:$F$999='Gastos das Atividades'!$B21),-('Gastos das Atividades'!S$1&gt;='Gastos Gerais'!$D$4:$D$999),-('Gastos das Atividades'!S$1&lt;='Gastos Gerais'!$E$4:$E$999),-('Gastos Gerais'!$C$4:$C$999))</f>
        <v>0</v>
      </c>
      <c r="T21" s="149">
        <f>SUMPRODUCT(-('Gastos Gerais'!$F$4:$F$999='Gastos das Atividades'!$B21),-('Gastos das Atividades'!T$1&gt;='Gastos Gerais'!$D$4:$D$999),-('Gastos das Atividades'!T$1&lt;='Gastos Gerais'!$E$4:$E$999),-('Gastos Gerais'!$C$4:$C$999))</f>
        <v>0</v>
      </c>
      <c r="U21" s="149">
        <f>SUMPRODUCT(-('Gastos Gerais'!$F$4:$F$999='Gastos das Atividades'!$B21),-('Gastos das Atividades'!U$1&gt;='Gastos Gerais'!$D$4:$D$999),-('Gastos das Atividades'!U$1&lt;='Gastos Gerais'!$E$4:$E$999),-('Gastos Gerais'!$C$4:$C$999))</f>
        <v>0</v>
      </c>
      <c r="V21" s="149">
        <f>SUMPRODUCT(-('Gastos Gerais'!$F$4:$F$999='Gastos das Atividades'!$B21),-('Gastos das Atividades'!V$1&gt;='Gastos Gerais'!$D$4:$D$999),-('Gastos das Atividades'!V$1&lt;='Gastos Gerais'!$E$4:$E$999),-('Gastos Gerais'!$C$4:$C$999))</f>
        <v>0</v>
      </c>
      <c r="W21" s="149">
        <f>SUMPRODUCT(-('Gastos Gerais'!$F$4:$F$999='Gastos das Atividades'!$B21),-('Gastos das Atividades'!W$1&gt;='Gastos Gerais'!$D$4:$D$999),-('Gastos das Atividades'!W$1&lt;='Gastos Gerais'!$E$4:$E$999),-('Gastos Gerais'!$C$4:$C$999))</f>
        <v>0</v>
      </c>
      <c r="X21" s="149">
        <f>SUMPRODUCT(-('Gastos Gerais'!$F$4:$F$999='Gastos das Atividades'!$B21),-('Gastos das Atividades'!X$1&gt;='Gastos Gerais'!$D$4:$D$999),-('Gastos das Atividades'!X$1&lt;='Gastos Gerais'!$E$4:$E$999),-('Gastos Gerais'!$C$4:$C$999))</f>
        <v>0</v>
      </c>
      <c r="Y21" s="149">
        <f>SUMPRODUCT(-('Gastos Gerais'!$F$4:$F$999='Gastos das Atividades'!$B21),-('Gastos das Atividades'!Y$1&gt;='Gastos Gerais'!$D$4:$D$999),-('Gastos das Atividades'!Y$1&lt;='Gastos Gerais'!$E$4:$E$999),-('Gastos Gerais'!$C$4:$C$999))</f>
        <v>0</v>
      </c>
      <c r="Z21" s="149">
        <f>SUMPRODUCT(-('Gastos Gerais'!$F$4:$F$999='Gastos das Atividades'!$B21),-('Gastos das Atividades'!Z$1&gt;='Gastos Gerais'!$D$4:$D$999),-('Gastos das Atividades'!Z$1&lt;='Gastos Gerais'!$E$4:$E$999),-('Gastos Gerais'!$C$4:$C$999))</f>
        <v>0</v>
      </c>
      <c r="AA21" s="149">
        <f>SUMPRODUCT(-('Gastos Gerais'!$F$4:$F$999='Gastos das Atividades'!$B21),-('Gastos das Atividades'!AA$1&gt;='Gastos Gerais'!$D$4:$D$999),-('Gastos das Atividades'!AA$1&lt;='Gastos Gerais'!$E$4:$E$999),-('Gastos Gerais'!$C$4:$C$999))</f>
        <v>0</v>
      </c>
      <c r="AB21" s="149">
        <f>SUMPRODUCT(-('Gastos Gerais'!$F$4:$F$999='Gastos das Atividades'!$B21),-('Gastos das Atividades'!AB$1&gt;='Gastos Gerais'!$D$4:$D$999),-('Gastos das Atividades'!AB$1&lt;='Gastos Gerais'!$E$4:$E$999),-('Gastos Gerais'!$C$4:$C$999))</f>
        <v>0</v>
      </c>
      <c r="AC21" s="149">
        <f>SUMPRODUCT(-('Gastos Gerais'!$F$4:$F$999='Gastos das Atividades'!$B21),-('Gastos das Atividades'!AC$1&gt;='Gastos Gerais'!$D$4:$D$999),-('Gastos das Atividades'!AC$1&lt;='Gastos Gerais'!$E$4:$E$999),-('Gastos Gerais'!$C$4:$C$999))</f>
        <v>0</v>
      </c>
      <c r="AD21" s="149">
        <f>SUMPRODUCT(-('Gastos Gerais'!$F$4:$F$999='Gastos das Atividades'!$B21),-('Gastos das Atividades'!AD$1&gt;='Gastos Gerais'!$D$4:$D$999),-('Gastos das Atividades'!AD$1&lt;='Gastos Gerais'!$E$4:$E$999),-('Gastos Gerais'!$C$4:$C$999))</f>
        <v>0</v>
      </c>
      <c r="AE21" s="149">
        <f>SUMPRODUCT(-('Gastos Gerais'!$F$4:$F$999='Gastos das Atividades'!$B21),-('Gastos das Atividades'!AE$1&gt;='Gastos Gerais'!$D$4:$D$999),-('Gastos das Atividades'!AE$1&lt;='Gastos Gerais'!$E$4:$E$999),-('Gastos Gerais'!$C$4:$C$999))</f>
        <v>0</v>
      </c>
      <c r="AF21" s="149">
        <f>SUMPRODUCT(-('Gastos Gerais'!$F$4:$F$999='Gastos das Atividades'!$B21),-('Gastos das Atividades'!AF$1&gt;='Gastos Gerais'!$D$4:$D$999),-('Gastos das Atividades'!AF$1&lt;='Gastos Gerais'!$E$4:$E$999),-('Gastos Gerais'!$C$4:$C$999))</f>
        <v>0</v>
      </c>
      <c r="AG21" s="149">
        <f>SUMPRODUCT(-('Gastos Gerais'!$F$4:$F$999='Gastos das Atividades'!$B21),-('Gastos das Atividades'!AG$1&gt;='Gastos Gerais'!$D$4:$D$999),-('Gastos das Atividades'!AG$1&lt;='Gastos Gerais'!$E$4:$E$999),-('Gastos Gerais'!$C$4:$C$999))</f>
        <v>0</v>
      </c>
      <c r="AH21" s="149">
        <f>SUMPRODUCT(-('Gastos Gerais'!$F$4:$F$999='Gastos das Atividades'!$B21),-('Gastos das Atividades'!AH$1&gt;='Gastos Gerais'!$D$4:$D$999),-('Gastos das Atividades'!AH$1&lt;='Gastos Gerais'!$E$4:$E$999),-('Gastos Gerais'!$C$4:$C$999))</f>
        <v>0</v>
      </c>
      <c r="AI21" s="149">
        <f>SUMPRODUCT(-('Gastos Gerais'!$F$4:$F$999='Gastos das Atividades'!$B21),-('Gastos das Atividades'!AI$1&gt;='Gastos Gerais'!$D$4:$D$999),-('Gastos das Atividades'!AI$1&lt;='Gastos Gerais'!$E$4:$E$999),-('Gastos Gerais'!$C$4:$C$999))</f>
        <v>0</v>
      </c>
      <c r="AJ21" s="149">
        <f>SUMPRODUCT(-('Gastos Gerais'!$F$4:$F$999='Gastos das Atividades'!$B21),-('Gastos das Atividades'!AJ$1&gt;='Gastos Gerais'!$D$4:$D$999),-('Gastos das Atividades'!AJ$1&lt;='Gastos Gerais'!$E$4:$E$999),-('Gastos Gerais'!$C$4:$C$999))</f>
        <v>0</v>
      </c>
      <c r="AK21" s="149">
        <f>SUMPRODUCT(-('Gastos Gerais'!$F$4:$F$999='Gastos das Atividades'!$B21),-('Gastos das Atividades'!AK$1&gt;='Gastos Gerais'!$D$4:$D$999),-('Gastos das Atividades'!AK$1&lt;='Gastos Gerais'!$E$4:$E$999),-('Gastos Gerais'!$C$4:$C$999))</f>
        <v>0</v>
      </c>
      <c r="AL21" s="149">
        <f>SUMPRODUCT(-('Gastos Gerais'!$F$4:$F$999='Gastos das Atividades'!$B21),-('Gastos das Atividades'!AL$1&gt;='Gastos Gerais'!$D$4:$D$999),-('Gastos das Atividades'!AL$1&lt;='Gastos Gerais'!$E$4:$E$999),-('Gastos Gerais'!$C$4:$C$999))</f>
        <v>0</v>
      </c>
      <c r="AM21" s="149">
        <f>SUMPRODUCT(-('Gastos Gerais'!$F$4:$F$999='Gastos das Atividades'!$B21),-('Gastos das Atividades'!AM$1&gt;='Gastos Gerais'!$D$4:$D$999),-('Gastos das Atividades'!AM$1&lt;='Gastos Gerais'!$E$4:$E$999),-('Gastos Gerais'!$C$4:$C$999))</f>
        <v>0</v>
      </c>
      <c r="AN21" s="149">
        <f>SUMPRODUCT(-('Gastos Gerais'!$F$4:$F$999='Gastos das Atividades'!$B21),-('Gastos das Atividades'!AN$1&gt;='Gastos Gerais'!$D$4:$D$999),-('Gastos das Atividades'!AN$1&lt;='Gastos Gerais'!$E$4:$E$999),-('Gastos Gerais'!$C$4:$C$999))</f>
        <v>0</v>
      </c>
      <c r="AO21" s="149">
        <f>SUMPRODUCT(-('Gastos Gerais'!$F$4:$F$999='Gastos das Atividades'!$B21),-('Gastos das Atividades'!AO$1&gt;='Gastos Gerais'!$D$4:$D$999),-('Gastos das Atividades'!AO$1&lt;='Gastos Gerais'!$E$4:$E$999),-('Gastos Gerais'!$C$4:$C$999))</f>
        <v>0</v>
      </c>
      <c r="AP21" s="149">
        <f>SUMPRODUCT(-('Gastos Gerais'!$F$4:$F$999='Gastos das Atividades'!$B21),-('Gastos das Atividades'!AP$1&gt;='Gastos Gerais'!$D$4:$D$999),-('Gastos das Atividades'!AP$1&lt;='Gastos Gerais'!$E$4:$E$999),-('Gastos Gerais'!$C$4:$C$999))</f>
        <v>0</v>
      </c>
      <c r="AQ21" s="149">
        <f>SUMPRODUCT(-('Gastos Gerais'!$F$4:$F$999='Gastos das Atividades'!$B21),-('Gastos das Atividades'!AQ$1&gt;='Gastos Gerais'!$D$4:$D$999),-('Gastos das Atividades'!AQ$1&lt;='Gastos Gerais'!$E$4:$E$999),-('Gastos Gerais'!$C$4:$C$999))</f>
        <v>0</v>
      </c>
      <c r="AR21" s="149">
        <f>SUMPRODUCT(-('Gastos Gerais'!$F$4:$F$999='Gastos das Atividades'!$B21),-('Gastos das Atividades'!AR$1&gt;='Gastos Gerais'!$D$4:$D$999),-('Gastos das Atividades'!AR$1&lt;='Gastos Gerais'!$E$4:$E$999),-('Gastos Gerais'!$C$4:$C$999))</f>
        <v>0</v>
      </c>
      <c r="AS21" s="149">
        <f>SUMPRODUCT(-('Gastos Gerais'!$F$4:$F$999='Gastos das Atividades'!$B21),-('Gastos das Atividades'!AS$1&gt;='Gastos Gerais'!$D$4:$D$999),-('Gastos das Atividades'!AS$1&lt;='Gastos Gerais'!$E$4:$E$999),-('Gastos Gerais'!$C$4:$C$999))</f>
        <v>0</v>
      </c>
      <c r="AT21" s="149">
        <f>SUMPRODUCT(-('Gastos Gerais'!$F$4:$F$999='Gastos das Atividades'!$B21),-('Gastos das Atividades'!AT$1&gt;='Gastos Gerais'!$D$4:$D$999),-('Gastos das Atividades'!AT$1&lt;='Gastos Gerais'!$E$4:$E$999),-('Gastos Gerais'!$C$4:$C$999))</f>
        <v>0</v>
      </c>
      <c r="AU21" s="149">
        <f>SUMPRODUCT(-('Gastos Gerais'!$F$4:$F$999='Gastos das Atividades'!$B21),-('Gastos das Atividades'!AU$1&gt;='Gastos Gerais'!$D$4:$D$999),-('Gastos das Atividades'!AU$1&lt;='Gastos Gerais'!$E$4:$E$999),-('Gastos Gerais'!$C$4:$C$999))</f>
        <v>0</v>
      </c>
      <c r="AV21" s="149">
        <f>SUMPRODUCT(-('Gastos Gerais'!$F$4:$F$999='Gastos das Atividades'!$B21),-('Gastos das Atividades'!AV$1&gt;='Gastos Gerais'!$D$4:$D$999),-('Gastos das Atividades'!AV$1&lt;='Gastos Gerais'!$E$4:$E$999),-('Gastos Gerais'!$C$4:$C$999))</f>
        <v>0</v>
      </c>
      <c r="AW21" s="149">
        <f>SUMPRODUCT(-('Gastos Gerais'!$F$4:$F$999='Gastos das Atividades'!$B21),-('Gastos das Atividades'!AW$1&gt;='Gastos Gerais'!$D$4:$D$999),-('Gastos das Atividades'!AW$1&lt;='Gastos Gerais'!$E$4:$E$999),-('Gastos Gerais'!$C$4:$C$999))</f>
        <v>0</v>
      </c>
      <c r="AX21" s="149">
        <f>SUMPRODUCT(-('Gastos Gerais'!$F$4:$F$999='Gastos das Atividades'!$B21),-('Gastos das Atividades'!AX$1&gt;='Gastos Gerais'!$D$4:$D$999),-('Gastos das Atividades'!AX$1&lt;='Gastos Gerais'!$E$4:$E$999),-('Gastos Gerais'!$C$4:$C$999))</f>
        <v>0</v>
      </c>
      <c r="AY21" s="318">
        <f t="shared" si="9"/>
        <v>0</v>
      </c>
      <c r="AZ21" s="149">
        <f t="shared" si="10"/>
        <v>0</v>
      </c>
      <c r="BA21" s="149">
        <f t="shared" si="11"/>
        <v>0</v>
      </c>
      <c r="BB21" s="149">
        <f t="shared" si="12"/>
        <v>0</v>
      </c>
      <c r="BC21" s="319">
        <f t="shared" si="8"/>
        <v>0</v>
      </c>
      <c r="BD21" s="156">
        <f t="shared" si="0"/>
        <v>0</v>
      </c>
      <c r="BE21" s="156">
        <f t="shared" si="1"/>
        <v>0</v>
      </c>
      <c r="BF21" s="156">
        <f t="shared" ref="BF21:BG34" si="13">IF($BC$35=0,0,BA21/$BC$35)</f>
        <v>0</v>
      </c>
      <c r="BG21" s="156">
        <f t="shared" si="13"/>
        <v>0</v>
      </c>
      <c r="BH21" s="320">
        <f t="shared" si="3"/>
        <v>0</v>
      </c>
    </row>
    <row r="22" spans="1:60" hidden="1">
      <c r="A22" s="321">
        <v>18</v>
      </c>
      <c r="B22" s="332"/>
      <c r="C22" s="149">
        <f>SUMPRODUCT(-('Gastos Gerais'!$F$4:$F$999='Gastos das Atividades'!$B22),-('Gastos das Atividades'!C$1&gt;='Gastos Gerais'!$D$4:$D$999),-('Gastos das Atividades'!C$1&lt;='Gastos Gerais'!$E$4:$E$999),-('Gastos Gerais'!$C$4:$C$999))</f>
        <v>0</v>
      </c>
      <c r="D22" s="149">
        <f>SUMPRODUCT(-('Gastos Gerais'!$F$4:$F$999='Gastos das Atividades'!$B22),-('Gastos das Atividades'!D$1&gt;='Gastos Gerais'!$D$4:$D$999),-('Gastos das Atividades'!D$1&lt;='Gastos Gerais'!$E$4:$E$999),-('Gastos Gerais'!$C$4:$C$999))</f>
        <v>0</v>
      </c>
      <c r="E22" s="149">
        <f>SUMPRODUCT(-('Gastos Gerais'!$F$4:$F$999='Gastos das Atividades'!$B22),-('Gastos das Atividades'!E$1&gt;='Gastos Gerais'!$D$4:$D$999),-('Gastos das Atividades'!E$1&lt;='Gastos Gerais'!$E$4:$E$999),-('Gastos Gerais'!$C$4:$C$999))</f>
        <v>0</v>
      </c>
      <c r="F22" s="149">
        <f>SUMPRODUCT(-('Gastos Gerais'!$F$4:$F$999='Gastos das Atividades'!$B22),-('Gastos das Atividades'!F$1&gt;='Gastos Gerais'!$D$4:$D$999),-('Gastos das Atividades'!F$1&lt;='Gastos Gerais'!$E$4:$E$999),-('Gastos Gerais'!$C$4:$C$999))</f>
        <v>0</v>
      </c>
      <c r="G22" s="149">
        <f>SUMPRODUCT(-('Gastos Gerais'!$F$4:$F$999='Gastos das Atividades'!$B22),-('Gastos das Atividades'!G$1&gt;='Gastos Gerais'!$D$4:$D$999),-('Gastos das Atividades'!G$1&lt;='Gastos Gerais'!$E$4:$E$999),-('Gastos Gerais'!$C$4:$C$999))</f>
        <v>0</v>
      </c>
      <c r="H22" s="149">
        <f>SUMPRODUCT(-('Gastos Gerais'!$F$4:$F$999='Gastos das Atividades'!$B22),-('Gastos das Atividades'!H$1&gt;='Gastos Gerais'!$D$4:$D$999),-('Gastos das Atividades'!H$1&lt;='Gastos Gerais'!$E$4:$E$999),-('Gastos Gerais'!$C$4:$C$999))</f>
        <v>0</v>
      </c>
      <c r="I22" s="149">
        <f>SUMPRODUCT(-('Gastos Gerais'!$F$4:$F$999='Gastos das Atividades'!$B22),-('Gastos das Atividades'!I$1&gt;='Gastos Gerais'!$D$4:$D$999),-('Gastos das Atividades'!I$1&lt;='Gastos Gerais'!$E$4:$E$999),-('Gastos Gerais'!$C$4:$C$999))</f>
        <v>0</v>
      </c>
      <c r="J22" s="149">
        <f>SUMPRODUCT(-('Gastos Gerais'!$F$4:$F$999='Gastos das Atividades'!$B22),-('Gastos das Atividades'!J$1&gt;='Gastos Gerais'!$D$4:$D$999),-('Gastos das Atividades'!J$1&lt;='Gastos Gerais'!$E$4:$E$999),-('Gastos Gerais'!$C$4:$C$999))</f>
        <v>0</v>
      </c>
      <c r="K22" s="149">
        <f>SUMPRODUCT(-('Gastos Gerais'!$F$4:$F$999='Gastos das Atividades'!$B22),-('Gastos das Atividades'!K$1&gt;='Gastos Gerais'!$D$4:$D$999),-('Gastos das Atividades'!K$1&lt;='Gastos Gerais'!$E$4:$E$999),-('Gastos Gerais'!$C$4:$C$999))</f>
        <v>0</v>
      </c>
      <c r="L22" s="149">
        <f>SUMPRODUCT(-('Gastos Gerais'!$F$4:$F$999='Gastos das Atividades'!$B22),-('Gastos das Atividades'!L$1&gt;='Gastos Gerais'!$D$4:$D$999),-('Gastos das Atividades'!L$1&lt;='Gastos Gerais'!$E$4:$E$999),-('Gastos Gerais'!$C$4:$C$999))</f>
        <v>0</v>
      </c>
      <c r="M22" s="149">
        <f>SUMPRODUCT(-('Gastos Gerais'!$F$4:$F$999='Gastos das Atividades'!$B22),-('Gastos das Atividades'!M$1&gt;='Gastos Gerais'!$D$4:$D$999),-('Gastos das Atividades'!M$1&lt;='Gastos Gerais'!$E$4:$E$999),-('Gastos Gerais'!$C$4:$C$999))</f>
        <v>0</v>
      </c>
      <c r="N22" s="149">
        <f>SUMPRODUCT(-('Gastos Gerais'!$F$4:$F$999='Gastos das Atividades'!$B22),-('Gastos das Atividades'!N$1&gt;='Gastos Gerais'!$D$4:$D$999),-('Gastos das Atividades'!N$1&lt;='Gastos Gerais'!$E$4:$E$999),-('Gastos Gerais'!$C$4:$C$999))</f>
        <v>0</v>
      </c>
      <c r="O22" s="149">
        <f>SUMPRODUCT(-('Gastos Gerais'!$F$4:$F$999='Gastos das Atividades'!$B22),-('Gastos das Atividades'!O$1&gt;='Gastos Gerais'!$D$4:$D$999),-('Gastos das Atividades'!O$1&lt;='Gastos Gerais'!$E$4:$E$999),-('Gastos Gerais'!$C$4:$C$999))</f>
        <v>0</v>
      </c>
      <c r="P22" s="149">
        <f>SUMPRODUCT(-('Gastos Gerais'!$F$4:$F$999='Gastos das Atividades'!$B22),-('Gastos das Atividades'!P$1&gt;='Gastos Gerais'!$D$4:$D$999),-('Gastos das Atividades'!P$1&lt;='Gastos Gerais'!$E$4:$E$999),-('Gastos Gerais'!$C$4:$C$999))</f>
        <v>0</v>
      </c>
      <c r="Q22" s="149">
        <f>SUMPRODUCT(-('Gastos Gerais'!$F$4:$F$999='Gastos das Atividades'!$B22),-('Gastos das Atividades'!Q$1&gt;='Gastos Gerais'!$D$4:$D$999),-('Gastos das Atividades'!Q$1&lt;='Gastos Gerais'!$E$4:$E$999),-('Gastos Gerais'!$C$4:$C$999))</f>
        <v>0</v>
      </c>
      <c r="R22" s="149">
        <f>SUMPRODUCT(-('Gastos Gerais'!$F$4:$F$999='Gastos das Atividades'!$B22),-('Gastos das Atividades'!R$1&gt;='Gastos Gerais'!$D$4:$D$999),-('Gastos das Atividades'!R$1&lt;='Gastos Gerais'!$E$4:$E$999),-('Gastos Gerais'!$C$4:$C$999))</f>
        <v>0</v>
      </c>
      <c r="S22" s="149">
        <f>SUMPRODUCT(-('Gastos Gerais'!$F$4:$F$999='Gastos das Atividades'!$B22),-('Gastos das Atividades'!S$1&gt;='Gastos Gerais'!$D$4:$D$999),-('Gastos das Atividades'!S$1&lt;='Gastos Gerais'!$E$4:$E$999),-('Gastos Gerais'!$C$4:$C$999))</f>
        <v>0</v>
      </c>
      <c r="T22" s="149">
        <f>SUMPRODUCT(-('Gastos Gerais'!$F$4:$F$999='Gastos das Atividades'!$B22),-('Gastos das Atividades'!T$1&gt;='Gastos Gerais'!$D$4:$D$999),-('Gastos das Atividades'!T$1&lt;='Gastos Gerais'!$E$4:$E$999),-('Gastos Gerais'!$C$4:$C$999))</f>
        <v>0</v>
      </c>
      <c r="U22" s="149">
        <f>SUMPRODUCT(-('Gastos Gerais'!$F$4:$F$999='Gastos das Atividades'!$B22),-('Gastos das Atividades'!U$1&gt;='Gastos Gerais'!$D$4:$D$999),-('Gastos das Atividades'!U$1&lt;='Gastos Gerais'!$E$4:$E$999),-('Gastos Gerais'!$C$4:$C$999))</f>
        <v>0</v>
      </c>
      <c r="V22" s="149">
        <f>SUMPRODUCT(-('Gastos Gerais'!$F$4:$F$999='Gastos das Atividades'!$B22),-('Gastos das Atividades'!V$1&gt;='Gastos Gerais'!$D$4:$D$999),-('Gastos das Atividades'!V$1&lt;='Gastos Gerais'!$E$4:$E$999),-('Gastos Gerais'!$C$4:$C$999))</f>
        <v>0</v>
      </c>
      <c r="W22" s="149">
        <f>SUMPRODUCT(-('Gastos Gerais'!$F$4:$F$999='Gastos das Atividades'!$B22),-('Gastos das Atividades'!W$1&gt;='Gastos Gerais'!$D$4:$D$999),-('Gastos das Atividades'!W$1&lt;='Gastos Gerais'!$E$4:$E$999),-('Gastos Gerais'!$C$4:$C$999))</f>
        <v>0</v>
      </c>
      <c r="X22" s="149">
        <f>SUMPRODUCT(-('Gastos Gerais'!$F$4:$F$999='Gastos das Atividades'!$B22),-('Gastos das Atividades'!X$1&gt;='Gastos Gerais'!$D$4:$D$999),-('Gastos das Atividades'!X$1&lt;='Gastos Gerais'!$E$4:$E$999),-('Gastos Gerais'!$C$4:$C$999))</f>
        <v>0</v>
      </c>
      <c r="Y22" s="149">
        <f>SUMPRODUCT(-('Gastos Gerais'!$F$4:$F$999='Gastos das Atividades'!$B22),-('Gastos das Atividades'!Y$1&gt;='Gastos Gerais'!$D$4:$D$999),-('Gastos das Atividades'!Y$1&lt;='Gastos Gerais'!$E$4:$E$999),-('Gastos Gerais'!$C$4:$C$999))</f>
        <v>0</v>
      </c>
      <c r="Z22" s="149">
        <f>SUMPRODUCT(-('Gastos Gerais'!$F$4:$F$999='Gastos das Atividades'!$B22),-('Gastos das Atividades'!Z$1&gt;='Gastos Gerais'!$D$4:$D$999),-('Gastos das Atividades'!Z$1&lt;='Gastos Gerais'!$E$4:$E$999),-('Gastos Gerais'!$C$4:$C$999))</f>
        <v>0</v>
      </c>
      <c r="AA22" s="149">
        <f>SUMPRODUCT(-('Gastos Gerais'!$F$4:$F$999='Gastos das Atividades'!$B22),-('Gastos das Atividades'!AA$1&gt;='Gastos Gerais'!$D$4:$D$999),-('Gastos das Atividades'!AA$1&lt;='Gastos Gerais'!$E$4:$E$999),-('Gastos Gerais'!$C$4:$C$999))</f>
        <v>0</v>
      </c>
      <c r="AB22" s="149">
        <f>SUMPRODUCT(-('Gastos Gerais'!$F$4:$F$999='Gastos das Atividades'!$B22),-('Gastos das Atividades'!AB$1&gt;='Gastos Gerais'!$D$4:$D$999),-('Gastos das Atividades'!AB$1&lt;='Gastos Gerais'!$E$4:$E$999),-('Gastos Gerais'!$C$4:$C$999))</f>
        <v>0</v>
      </c>
      <c r="AC22" s="149">
        <f>SUMPRODUCT(-('Gastos Gerais'!$F$4:$F$999='Gastos das Atividades'!$B22),-('Gastos das Atividades'!AC$1&gt;='Gastos Gerais'!$D$4:$D$999),-('Gastos das Atividades'!AC$1&lt;='Gastos Gerais'!$E$4:$E$999),-('Gastos Gerais'!$C$4:$C$999))</f>
        <v>0</v>
      </c>
      <c r="AD22" s="149">
        <f>SUMPRODUCT(-('Gastos Gerais'!$F$4:$F$999='Gastos das Atividades'!$B22),-('Gastos das Atividades'!AD$1&gt;='Gastos Gerais'!$D$4:$D$999),-('Gastos das Atividades'!AD$1&lt;='Gastos Gerais'!$E$4:$E$999),-('Gastos Gerais'!$C$4:$C$999))</f>
        <v>0</v>
      </c>
      <c r="AE22" s="149">
        <f>SUMPRODUCT(-('Gastos Gerais'!$F$4:$F$999='Gastos das Atividades'!$B22),-('Gastos das Atividades'!AE$1&gt;='Gastos Gerais'!$D$4:$D$999),-('Gastos das Atividades'!AE$1&lt;='Gastos Gerais'!$E$4:$E$999),-('Gastos Gerais'!$C$4:$C$999))</f>
        <v>0</v>
      </c>
      <c r="AF22" s="149">
        <f>SUMPRODUCT(-('Gastos Gerais'!$F$4:$F$999='Gastos das Atividades'!$B22),-('Gastos das Atividades'!AF$1&gt;='Gastos Gerais'!$D$4:$D$999),-('Gastos das Atividades'!AF$1&lt;='Gastos Gerais'!$E$4:$E$999),-('Gastos Gerais'!$C$4:$C$999))</f>
        <v>0</v>
      </c>
      <c r="AG22" s="149">
        <f>SUMPRODUCT(-('Gastos Gerais'!$F$4:$F$999='Gastos das Atividades'!$B22),-('Gastos das Atividades'!AG$1&gt;='Gastos Gerais'!$D$4:$D$999),-('Gastos das Atividades'!AG$1&lt;='Gastos Gerais'!$E$4:$E$999),-('Gastos Gerais'!$C$4:$C$999))</f>
        <v>0</v>
      </c>
      <c r="AH22" s="149">
        <f>SUMPRODUCT(-('Gastos Gerais'!$F$4:$F$999='Gastos das Atividades'!$B22),-('Gastos das Atividades'!AH$1&gt;='Gastos Gerais'!$D$4:$D$999),-('Gastos das Atividades'!AH$1&lt;='Gastos Gerais'!$E$4:$E$999),-('Gastos Gerais'!$C$4:$C$999))</f>
        <v>0</v>
      </c>
      <c r="AI22" s="149">
        <f>SUMPRODUCT(-('Gastos Gerais'!$F$4:$F$999='Gastos das Atividades'!$B22),-('Gastos das Atividades'!AI$1&gt;='Gastos Gerais'!$D$4:$D$999),-('Gastos das Atividades'!AI$1&lt;='Gastos Gerais'!$E$4:$E$999),-('Gastos Gerais'!$C$4:$C$999))</f>
        <v>0</v>
      </c>
      <c r="AJ22" s="149">
        <f>SUMPRODUCT(-('Gastos Gerais'!$F$4:$F$999='Gastos das Atividades'!$B22),-('Gastos das Atividades'!AJ$1&gt;='Gastos Gerais'!$D$4:$D$999),-('Gastos das Atividades'!AJ$1&lt;='Gastos Gerais'!$E$4:$E$999),-('Gastos Gerais'!$C$4:$C$999))</f>
        <v>0</v>
      </c>
      <c r="AK22" s="149">
        <f>SUMPRODUCT(-('Gastos Gerais'!$F$4:$F$999='Gastos das Atividades'!$B22),-('Gastos das Atividades'!AK$1&gt;='Gastos Gerais'!$D$4:$D$999),-('Gastos das Atividades'!AK$1&lt;='Gastos Gerais'!$E$4:$E$999),-('Gastos Gerais'!$C$4:$C$999))</f>
        <v>0</v>
      </c>
      <c r="AL22" s="149">
        <f>SUMPRODUCT(-('Gastos Gerais'!$F$4:$F$999='Gastos das Atividades'!$B22),-('Gastos das Atividades'!AL$1&gt;='Gastos Gerais'!$D$4:$D$999),-('Gastos das Atividades'!AL$1&lt;='Gastos Gerais'!$E$4:$E$999),-('Gastos Gerais'!$C$4:$C$999))</f>
        <v>0</v>
      </c>
      <c r="AM22" s="149">
        <f>SUMPRODUCT(-('Gastos Gerais'!$F$4:$F$999='Gastos das Atividades'!$B22),-('Gastos das Atividades'!AM$1&gt;='Gastos Gerais'!$D$4:$D$999),-('Gastos das Atividades'!AM$1&lt;='Gastos Gerais'!$E$4:$E$999),-('Gastos Gerais'!$C$4:$C$999))</f>
        <v>0</v>
      </c>
      <c r="AN22" s="149">
        <f>SUMPRODUCT(-('Gastos Gerais'!$F$4:$F$999='Gastos das Atividades'!$B22),-('Gastos das Atividades'!AN$1&gt;='Gastos Gerais'!$D$4:$D$999),-('Gastos das Atividades'!AN$1&lt;='Gastos Gerais'!$E$4:$E$999),-('Gastos Gerais'!$C$4:$C$999))</f>
        <v>0</v>
      </c>
      <c r="AO22" s="149">
        <f>SUMPRODUCT(-('Gastos Gerais'!$F$4:$F$999='Gastos das Atividades'!$B22),-('Gastos das Atividades'!AO$1&gt;='Gastos Gerais'!$D$4:$D$999),-('Gastos das Atividades'!AO$1&lt;='Gastos Gerais'!$E$4:$E$999),-('Gastos Gerais'!$C$4:$C$999))</f>
        <v>0</v>
      </c>
      <c r="AP22" s="149">
        <f>SUMPRODUCT(-('Gastos Gerais'!$F$4:$F$999='Gastos das Atividades'!$B22),-('Gastos das Atividades'!AP$1&gt;='Gastos Gerais'!$D$4:$D$999),-('Gastos das Atividades'!AP$1&lt;='Gastos Gerais'!$E$4:$E$999),-('Gastos Gerais'!$C$4:$C$999))</f>
        <v>0</v>
      </c>
      <c r="AQ22" s="149">
        <f>SUMPRODUCT(-('Gastos Gerais'!$F$4:$F$999='Gastos das Atividades'!$B22),-('Gastos das Atividades'!AQ$1&gt;='Gastos Gerais'!$D$4:$D$999),-('Gastos das Atividades'!AQ$1&lt;='Gastos Gerais'!$E$4:$E$999),-('Gastos Gerais'!$C$4:$C$999))</f>
        <v>0</v>
      </c>
      <c r="AR22" s="149">
        <f>SUMPRODUCT(-('Gastos Gerais'!$F$4:$F$999='Gastos das Atividades'!$B22),-('Gastos das Atividades'!AR$1&gt;='Gastos Gerais'!$D$4:$D$999),-('Gastos das Atividades'!AR$1&lt;='Gastos Gerais'!$E$4:$E$999),-('Gastos Gerais'!$C$4:$C$999))</f>
        <v>0</v>
      </c>
      <c r="AS22" s="149">
        <f>SUMPRODUCT(-('Gastos Gerais'!$F$4:$F$999='Gastos das Atividades'!$B22),-('Gastos das Atividades'!AS$1&gt;='Gastos Gerais'!$D$4:$D$999),-('Gastos das Atividades'!AS$1&lt;='Gastos Gerais'!$E$4:$E$999),-('Gastos Gerais'!$C$4:$C$999))</f>
        <v>0</v>
      </c>
      <c r="AT22" s="149">
        <f>SUMPRODUCT(-('Gastos Gerais'!$F$4:$F$999='Gastos das Atividades'!$B22),-('Gastos das Atividades'!AT$1&gt;='Gastos Gerais'!$D$4:$D$999),-('Gastos das Atividades'!AT$1&lt;='Gastos Gerais'!$E$4:$E$999),-('Gastos Gerais'!$C$4:$C$999))</f>
        <v>0</v>
      </c>
      <c r="AU22" s="149">
        <f>SUMPRODUCT(-('Gastos Gerais'!$F$4:$F$999='Gastos das Atividades'!$B22),-('Gastos das Atividades'!AU$1&gt;='Gastos Gerais'!$D$4:$D$999),-('Gastos das Atividades'!AU$1&lt;='Gastos Gerais'!$E$4:$E$999),-('Gastos Gerais'!$C$4:$C$999))</f>
        <v>0</v>
      </c>
      <c r="AV22" s="149">
        <f>SUMPRODUCT(-('Gastos Gerais'!$F$4:$F$999='Gastos das Atividades'!$B22),-('Gastos das Atividades'!AV$1&gt;='Gastos Gerais'!$D$4:$D$999),-('Gastos das Atividades'!AV$1&lt;='Gastos Gerais'!$E$4:$E$999),-('Gastos Gerais'!$C$4:$C$999))</f>
        <v>0</v>
      </c>
      <c r="AW22" s="149">
        <f>SUMPRODUCT(-('Gastos Gerais'!$F$4:$F$999='Gastos das Atividades'!$B22),-('Gastos das Atividades'!AW$1&gt;='Gastos Gerais'!$D$4:$D$999),-('Gastos das Atividades'!AW$1&lt;='Gastos Gerais'!$E$4:$E$999),-('Gastos Gerais'!$C$4:$C$999))</f>
        <v>0</v>
      </c>
      <c r="AX22" s="149">
        <f>SUMPRODUCT(-('Gastos Gerais'!$F$4:$F$999='Gastos das Atividades'!$B22),-('Gastos das Atividades'!AX$1&gt;='Gastos Gerais'!$D$4:$D$999),-('Gastos das Atividades'!AX$1&lt;='Gastos Gerais'!$E$4:$E$999),-('Gastos Gerais'!$C$4:$C$999))</f>
        <v>0</v>
      </c>
      <c r="AY22" s="318">
        <f t="shared" si="9"/>
        <v>0</v>
      </c>
      <c r="AZ22" s="149">
        <f t="shared" si="10"/>
        <v>0</v>
      </c>
      <c r="BA22" s="149">
        <f t="shared" si="11"/>
        <v>0</v>
      </c>
      <c r="BB22" s="149">
        <f t="shared" si="12"/>
        <v>0</v>
      </c>
      <c r="BC22" s="319">
        <f t="shared" si="8"/>
        <v>0</v>
      </c>
      <c r="BD22" s="156">
        <f t="shared" si="0"/>
        <v>0</v>
      </c>
      <c r="BE22" s="156">
        <f t="shared" si="1"/>
        <v>0</v>
      </c>
      <c r="BF22" s="156">
        <f t="shared" si="13"/>
        <v>0</v>
      </c>
      <c r="BG22" s="156">
        <f t="shared" si="13"/>
        <v>0</v>
      </c>
      <c r="BH22" s="320">
        <f t="shared" si="3"/>
        <v>0</v>
      </c>
    </row>
    <row r="23" spans="1:60" hidden="1">
      <c r="A23" s="321">
        <v>19</v>
      </c>
      <c r="B23" s="331"/>
      <c r="C23" s="149">
        <f>SUMPRODUCT(-('Gastos Gerais'!$F$4:$F$999='Gastos das Atividades'!$B23),-('Gastos das Atividades'!C$1&gt;='Gastos Gerais'!$D$4:$D$999),-('Gastos das Atividades'!C$1&lt;='Gastos Gerais'!$E$4:$E$999),-('Gastos Gerais'!$C$4:$C$999))</f>
        <v>0</v>
      </c>
      <c r="D23" s="149">
        <f>SUMPRODUCT(-('Gastos Gerais'!$F$4:$F$999='Gastos das Atividades'!$B23),-('Gastos das Atividades'!D$1&gt;='Gastos Gerais'!$D$4:$D$999),-('Gastos das Atividades'!D$1&lt;='Gastos Gerais'!$E$4:$E$999),-('Gastos Gerais'!$C$4:$C$999))</f>
        <v>0</v>
      </c>
      <c r="E23" s="149">
        <f>SUMPRODUCT(-('Gastos Gerais'!$F$4:$F$999='Gastos das Atividades'!$B23),-('Gastos das Atividades'!E$1&gt;='Gastos Gerais'!$D$4:$D$999),-('Gastos das Atividades'!E$1&lt;='Gastos Gerais'!$E$4:$E$999),-('Gastos Gerais'!$C$4:$C$999))</f>
        <v>0</v>
      </c>
      <c r="F23" s="149">
        <f>SUMPRODUCT(-('Gastos Gerais'!$F$4:$F$999='Gastos das Atividades'!$B23),-('Gastos das Atividades'!F$1&gt;='Gastos Gerais'!$D$4:$D$999),-('Gastos das Atividades'!F$1&lt;='Gastos Gerais'!$E$4:$E$999),-('Gastos Gerais'!$C$4:$C$999))</f>
        <v>0</v>
      </c>
      <c r="G23" s="149">
        <f>SUMPRODUCT(-('Gastos Gerais'!$F$4:$F$999='Gastos das Atividades'!$B23),-('Gastos das Atividades'!G$1&gt;='Gastos Gerais'!$D$4:$D$999),-('Gastos das Atividades'!G$1&lt;='Gastos Gerais'!$E$4:$E$999),-('Gastos Gerais'!$C$4:$C$999))</f>
        <v>0</v>
      </c>
      <c r="H23" s="149">
        <f>SUMPRODUCT(-('Gastos Gerais'!$F$4:$F$999='Gastos das Atividades'!$B23),-('Gastos das Atividades'!H$1&gt;='Gastos Gerais'!$D$4:$D$999),-('Gastos das Atividades'!H$1&lt;='Gastos Gerais'!$E$4:$E$999),-('Gastos Gerais'!$C$4:$C$999))</f>
        <v>0</v>
      </c>
      <c r="I23" s="149">
        <f>SUMPRODUCT(-('Gastos Gerais'!$F$4:$F$999='Gastos das Atividades'!$B23),-('Gastos das Atividades'!I$1&gt;='Gastos Gerais'!$D$4:$D$999),-('Gastos das Atividades'!I$1&lt;='Gastos Gerais'!$E$4:$E$999),-('Gastos Gerais'!$C$4:$C$999))</f>
        <v>0</v>
      </c>
      <c r="J23" s="149">
        <f>SUMPRODUCT(-('Gastos Gerais'!$F$4:$F$999='Gastos das Atividades'!$B23),-('Gastos das Atividades'!J$1&gt;='Gastos Gerais'!$D$4:$D$999),-('Gastos das Atividades'!J$1&lt;='Gastos Gerais'!$E$4:$E$999),-('Gastos Gerais'!$C$4:$C$999))</f>
        <v>0</v>
      </c>
      <c r="K23" s="149">
        <f>SUMPRODUCT(-('Gastos Gerais'!$F$4:$F$999='Gastos das Atividades'!$B23),-('Gastos das Atividades'!K$1&gt;='Gastos Gerais'!$D$4:$D$999),-('Gastos das Atividades'!K$1&lt;='Gastos Gerais'!$E$4:$E$999),-('Gastos Gerais'!$C$4:$C$999))</f>
        <v>0</v>
      </c>
      <c r="L23" s="149">
        <f>SUMPRODUCT(-('Gastos Gerais'!$F$4:$F$999='Gastos das Atividades'!$B23),-('Gastos das Atividades'!L$1&gt;='Gastos Gerais'!$D$4:$D$999),-('Gastos das Atividades'!L$1&lt;='Gastos Gerais'!$E$4:$E$999),-('Gastos Gerais'!$C$4:$C$999))</f>
        <v>0</v>
      </c>
      <c r="M23" s="149">
        <f>SUMPRODUCT(-('Gastos Gerais'!$F$4:$F$999='Gastos das Atividades'!$B23),-('Gastos das Atividades'!M$1&gt;='Gastos Gerais'!$D$4:$D$999),-('Gastos das Atividades'!M$1&lt;='Gastos Gerais'!$E$4:$E$999),-('Gastos Gerais'!$C$4:$C$999))</f>
        <v>0</v>
      </c>
      <c r="N23" s="149">
        <f>SUMPRODUCT(-('Gastos Gerais'!$F$4:$F$999='Gastos das Atividades'!$B23),-('Gastos das Atividades'!N$1&gt;='Gastos Gerais'!$D$4:$D$999),-('Gastos das Atividades'!N$1&lt;='Gastos Gerais'!$E$4:$E$999),-('Gastos Gerais'!$C$4:$C$999))</f>
        <v>0</v>
      </c>
      <c r="O23" s="149">
        <f>SUMPRODUCT(-('Gastos Gerais'!$F$4:$F$999='Gastos das Atividades'!$B23),-('Gastos das Atividades'!O$1&gt;='Gastos Gerais'!$D$4:$D$999),-('Gastos das Atividades'!O$1&lt;='Gastos Gerais'!$E$4:$E$999),-('Gastos Gerais'!$C$4:$C$999))</f>
        <v>0</v>
      </c>
      <c r="P23" s="149">
        <f>SUMPRODUCT(-('Gastos Gerais'!$F$4:$F$999='Gastos das Atividades'!$B23),-('Gastos das Atividades'!P$1&gt;='Gastos Gerais'!$D$4:$D$999),-('Gastos das Atividades'!P$1&lt;='Gastos Gerais'!$E$4:$E$999),-('Gastos Gerais'!$C$4:$C$999))</f>
        <v>0</v>
      </c>
      <c r="Q23" s="149">
        <f>SUMPRODUCT(-('Gastos Gerais'!$F$4:$F$999='Gastos das Atividades'!$B23),-('Gastos das Atividades'!Q$1&gt;='Gastos Gerais'!$D$4:$D$999),-('Gastos das Atividades'!Q$1&lt;='Gastos Gerais'!$E$4:$E$999),-('Gastos Gerais'!$C$4:$C$999))</f>
        <v>0</v>
      </c>
      <c r="R23" s="149">
        <f>SUMPRODUCT(-('Gastos Gerais'!$F$4:$F$999='Gastos das Atividades'!$B23),-('Gastos das Atividades'!R$1&gt;='Gastos Gerais'!$D$4:$D$999),-('Gastos das Atividades'!R$1&lt;='Gastos Gerais'!$E$4:$E$999),-('Gastos Gerais'!$C$4:$C$999))</f>
        <v>0</v>
      </c>
      <c r="S23" s="149">
        <f>SUMPRODUCT(-('Gastos Gerais'!$F$4:$F$999='Gastos das Atividades'!$B23),-('Gastos das Atividades'!S$1&gt;='Gastos Gerais'!$D$4:$D$999),-('Gastos das Atividades'!S$1&lt;='Gastos Gerais'!$E$4:$E$999),-('Gastos Gerais'!$C$4:$C$999))</f>
        <v>0</v>
      </c>
      <c r="T23" s="149">
        <f>SUMPRODUCT(-('Gastos Gerais'!$F$4:$F$999='Gastos das Atividades'!$B23),-('Gastos das Atividades'!T$1&gt;='Gastos Gerais'!$D$4:$D$999),-('Gastos das Atividades'!T$1&lt;='Gastos Gerais'!$E$4:$E$999),-('Gastos Gerais'!$C$4:$C$999))</f>
        <v>0</v>
      </c>
      <c r="U23" s="149">
        <f>SUMPRODUCT(-('Gastos Gerais'!$F$4:$F$999='Gastos das Atividades'!$B23),-('Gastos das Atividades'!U$1&gt;='Gastos Gerais'!$D$4:$D$999),-('Gastos das Atividades'!U$1&lt;='Gastos Gerais'!$E$4:$E$999),-('Gastos Gerais'!$C$4:$C$999))</f>
        <v>0</v>
      </c>
      <c r="V23" s="149">
        <f>SUMPRODUCT(-('Gastos Gerais'!$F$4:$F$999='Gastos das Atividades'!$B23),-('Gastos das Atividades'!V$1&gt;='Gastos Gerais'!$D$4:$D$999),-('Gastos das Atividades'!V$1&lt;='Gastos Gerais'!$E$4:$E$999),-('Gastos Gerais'!$C$4:$C$999))</f>
        <v>0</v>
      </c>
      <c r="W23" s="149">
        <f>SUMPRODUCT(-('Gastos Gerais'!$F$4:$F$999='Gastos das Atividades'!$B23),-('Gastos das Atividades'!W$1&gt;='Gastos Gerais'!$D$4:$D$999),-('Gastos das Atividades'!W$1&lt;='Gastos Gerais'!$E$4:$E$999),-('Gastos Gerais'!$C$4:$C$999))</f>
        <v>0</v>
      </c>
      <c r="X23" s="149">
        <f>SUMPRODUCT(-('Gastos Gerais'!$F$4:$F$999='Gastos das Atividades'!$B23),-('Gastos das Atividades'!X$1&gt;='Gastos Gerais'!$D$4:$D$999),-('Gastos das Atividades'!X$1&lt;='Gastos Gerais'!$E$4:$E$999),-('Gastos Gerais'!$C$4:$C$999))</f>
        <v>0</v>
      </c>
      <c r="Y23" s="149">
        <f>SUMPRODUCT(-('Gastos Gerais'!$F$4:$F$999='Gastos das Atividades'!$B23),-('Gastos das Atividades'!Y$1&gt;='Gastos Gerais'!$D$4:$D$999),-('Gastos das Atividades'!Y$1&lt;='Gastos Gerais'!$E$4:$E$999),-('Gastos Gerais'!$C$4:$C$999))</f>
        <v>0</v>
      </c>
      <c r="Z23" s="149">
        <f>SUMPRODUCT(-('Gastos Gerais'!$F$4:$F$999='Gastos das Atividades'!$B23),-('Gastos das Atividades'!Z$1&gt;='Gastos Gerais'!$D$4:$D$999),-('Gastos das Atividades'!Z$1&lt;='Gastos Gerais'!$E$4:$E$999),-('Gastos Gerais'!$C$4:$C$999))</f>
        <v>0</v>
      </c>
      <c r="AA23" s="149">
        <f>SUMPRODUCT(-('Gastos Gerais'!$F$4:$F$999='Gastos das Atividades'!$B23),-('Gastos das Atividades'!AA$1&gt;='Gastos Gerais'!$D$4:$D$999),-('Gastos das Atividades'!AA$1&lt;='Gastos Gerais'!$E$4:$E$999),-('Gastos Gerais'!$C$4:$C$999))</f>
        <v>0</v>
      </c>
      <c r="AB23" s="149">
        <f>SUMPRODUCT(-('Gastos Gerais'!$F$4:$F$999='Gastos das Atividades'!$B23),-('Gastos das Atividades'!AB$1&gt;='Gastos Gerais'!$D$4:$D$999),-('Gastos das Atividades'!AB$1&lt;='Gastos Gerais'!$E$4:$E$999),-('Gastos Gerais'!$C$4:$C$999))</f>
        <v>0</v>
      </c>
      <c r="AC23" s="149">
        <f>SUMPRODUCT(-('Gastos Gerais'!$F$4:$F$999='Gastos das Atividades'!$B23),-('Gastos das Atividades'!AC$1&gt;='Gastos Gerais'!$D$4:$D$999),-('Gastos das Atividades'!AC$1&lt;='Gastos Gerais'!$E$4:$E$999),-('Gastos Gerais'!$C$4:$C$999))</f>
        <v>0</v>
      </c>
      <c r="AD23" s="149">
        <f>SUMPRODUCT(-('Gastos Gerais'!$F$4:$F$999='Gastos das Atividades'!$B23),-('Gastos das Atividades'!AD$1&gt;='Gastos Gerais'!$D$4:$D$999),-('Gastos das Atividades'!AD$1&lt;='Gastos Gerais'!$E$4:$E$999),-('Gastos Gerais'!$C$4:$C$999))</f>
        <v>0</v>
      </c>
      <c r="AE23" s="149">
        <f>SUMPRODUCT(-('Gastos Gerais'!$F$4:$F$999='Gastos das Atividades'!$B23),-('Gastos das Atividades'!AE$1&gt;='Gastos Gerais'!$D$4:$D$999),-('Gastos das Atividades'!AE$1&lt;='Gastos Gerais'!$E$4:$E$999),-('Gastos Gerais'!$C$4:$C$999))</f>
        <v>0</v>
      </c>
      <c r="AF23" s="149">
        <f>SUMPRODUCT(-('Gastos Gerais'!$F$4:$F$999='Gastos das Atividades'!$B23),-('Gastos das Atividades'!AF$1&gt;='Gastos Gerais'!$D$4:$D$999),-('Gastos das Atividades'!AF$1&lt;='Gastos Gerais'!$E$4:$E$999),-('Gastos Gerais'!$C$4:$C$999))</f>
        <v>0</v>
      </c>
      <c r="AG23" s="149">
        <f>SUMPRODUCT(-('Gastos Gerais'!$F$4:$F$999='Gastos das Atividades'!$B23),-('Gastos das Atividades'!AG$1&gt;='Gastos Gerais'!$D$4:$D$999),-('Gastos das Atividades'!AG$1&lt;='Gastos Gerais'!$E$4:$E$999),-('Gastos Gerais'!$C$4:$C$999))</f>
        <v>0</v>
      </c>
      <c r="AH23" s="149">
        <f>SUMPRODUCT(-('Gastos Gerais'!$F$4:$F$999='Gastos das Atividades'!$B23),-('Gastos das Atividades'!AH$1&gt;='Gastos Gerais'!$D$4:$D$999),-('Gastos das Atividades'!AH$1&lt;='Gastos Gerais'!$E$4:$E$999),-('Gastos Gerais'!$C$4:$C$999))</f>
        <v>0</v>
      </c>
      <c r="AI23" s="149">
        <f>SUMPRODUCT(-('Gastos Gerais'!$F$4:$F$999='Gastos das Atividades'!$B23),-('Gastos das Atividades'!AI$1&gt;='Gastos Gerais'!$D$4:$D$999),-('Gastos das Atividades'!AI$1&lt;='Gastos Gerais'!$E$4:$E$999),-('Gastos Gerais'!$C$4:$C$999))</f>
        <v>0</v>
      </c>
      <c r="AJ23" s="149">
        <f>SUMPRODUCT(-('Gastos Gerais'!$F$4:$F$999='Gastos das Atividades'!$B23),-('Gastos das Atividades'!AJ$1&gt;='Gastos Gerais'!$D$4:$D$999),-('Gastos das Atividades'!AJ$1&lt;='Gastos Gerais'!$E$4:$E$999),-('Gastos Gerais'!$C$4:$C$999))</f>
        <v>0</v>
      </c>
      <c r="AK23" s="149">
        <f>SUMPRODUCT(-('Gastos Gerais'!$F$4:$F$999='Gastos das Atividades'!$B23),-('Gastos das Atividades'!AK$1&gt;='Gastos Gerais'!$D$4:$D$999),-('Gastos das Atividades'!AK$1&lt;='Gastos Gerais'!$E$4:$E$999),-('Gastos Gerais'!$C$4:$C$999))</f>
        <v>0</v>
      </c>
      <c r="AL23" s="149">
        <f>SUMPRODUCT(-('Gastos Gerais'!$F$4:$F$999='Gastos das Atividades'!$B23),-('Gastos das Atividades'!AL$1&gt;='Gastos Gerais'!$D$4:$D$999),-('Gastos das Atividades'!AL$1&lt;='Gastos Gerais'!$E$4:$E$999),-('Gastos Gerais'!$C$4:$C$999))</f>
        <v>0</v>
      </c>
      <c r="AM23" s="149">
        <f>SUMPRODUCT(-('Gastos Gerais'!$F$4:$F$999='Gastos das Atividades'!$B23),-('Gastos das Atividades'!AM$1&gt;='Gastos Gerais'!$D$4:$D$999),-('Gastos das Atividades'!AM$1&lt;='Gastos Gerais'!$E$4:$E$999),-('Gastos Gerais'!$C$4:$C$999))</f>
        <v>0</v>
      </c>
      <c r="AN23" s="149">
        <f>SUMPRODUCT(-('Gastos Gerais'!$F$4:$F$999='Gastos das Atividades'!$B23),-('Gastos das Atividades'!AN$1&gt;='Gastos Gerais'!$D$4:$D$999),-('Gastos das Atividades'!AN$1&lt;='Gastos Gerais'!$E$4:$E$999),-('Gastos Gerais'!$C$4:$C$999))</f>
        <v>0</v>
      </c>
      <c r="AO23" s="149">
        <f>SUMPRODUCT(-('Gastos Gerais'!$F$4:$F$999='Gastos das Atividades'!$B23),-('Gastos das Atividades'!AO$1&gt;='Gastos Gerais'!$D$4:$D$999),-('Gastos das Atividades'!AO$1&lt;='Gastos Gerais'!$E$4:$E$999),-('Gastos Gerais'!$C$4:$C$999))</f>
        <v>0</v>
      </c>
      <c r="AP23" s="149">
        <f>SUMPRODUCT(-('Gastos Gerais'!$F$4:$F$999='Gastos das Atividades'!$B23),-('Gastos das Atividades'!AP$1&gt;='Gastos Gerais'!$D$4:$D$999),-('Gastos das Atividades'!AP$1&lt;='Gastos Gerais'!$E$4:$E$999),-('Gastos Gerais'!$C$4:$C$999))</f>
        <v>0</v>
      </c>
      <c r="AQ23" s="149">
        <f>SUMPRODUCT(-('Gastos Gerais'!$F$4:$F$999='Gastos das Atividades'!$B23),-('Gastos das Atividades'!AQ$1&gt;='Gastos Gerais'!$D$4:$D$999),-('Gastos das Atividades'!AQ$1&lt;='Gastos Gerais'!$E$4:$E$999),-('Gastos Gerais'!$C$4:$C$999))</f>
        <v>0</v>
      </c>
      <c r="AR23" s="149">
        <f>SUMPRODUCT(-('Gastos Gerais'!$F$4:$F$999='Gastos das Atividades'!$B23),-('Gastos das Atividades'!AR$1&gt;='Gastos Gerais'!$D$4:$D$999),-('Gastos das Atividades'!AR$1&lt;='Gastos Gerais'!$E$4:$E$999),-('Gastos Gerais'!$C$4:$C$999))</f>
        <v>0</v>
      </c>
      <c r="AS23" s="149">
        <f>SUMPRODUCT(-('Gastos Gerais'!$F$4:$F$999='Gastos das Atividades'!$B23),-('Gastos das Atividades'!AS$1&gt;='Gastos Gerais'!$D$4:$D$999),-('Gastos das Atividades'!AS$1&lt;='Gastos Gerais'!$E$4:$E$999),-('Gastos Gerais'!$C$4:$C$999))</f>
        <v>0</v>
      </c>
      <c r="AT23" s="149">
        <f>SUMPRODUCT(-('Gastos Gerais'!$F$4:$F$999='Gastos das Atividades'!$B23),-('Gastos das Atividades'!AT$1&gt;='Gastos Gerais'!$D$4:$D$999),-('Gastos das Atividades'!AT$1&lt;='Gastos Gerais'!$E$4:$E$999),-('Gastos Gerais'!$C$4:$C$999))</f>
        <v>0</v>
      </c>
      <c r="AU23" s="149">
        <f>SUMPRODUCT(-('Gastos Gerais'!$F$4:$F$999='Gastos das Atividades'!$B23),-('Gastos das Atividades'!AU$1&gt;='Gastos Gerais'!$D$4:$D$999),-('Gastos das Atividades'!AU$1&lt;='Gastos Gerais'!$E$4:$E$999),-('Gastos Gerais'!$C$4:$C$999))</f>
        <v>0</v>
      </c>
      <c r="AV23" s="149">
        <f>SUMPRODUCT(-('Gastos Gerais'!$F$4:$F$999='Gastos das Atividades'!$B23),-('Gastos das Atividades'!AV$1&gt;='Gastos Gerais'!$D$4:$D$999),-('Gastos das Atividades'!AV$1&lt;='Gastos Gerais'!$E$4:$E$999),-('Gastos Gerais'!$C$4:$C$999))</f>
        <v>0</v>
      </c>
      <c r="AW23" s="149">
        <f>SUMPRODUCT(-('Gastos Gerais'!$F$4:$F$999='Gastos das Atividades'!$B23),-('Gastos das Atividades'!AW$1&gt;='Gastos Gerais'!$D$4:$D$999),-('Gastos das Atividades'!AW$1&lt;='Gastos Gerais'!$E$4:$E$999),-('Gastos Gerais'!$C$4:$C$999))</f>
        <v>0</v>
      </c>
      <c r="AX23" s="149">
        <f>SUMPRODUCT(-('Gastos Gerais'!$F$4:$F$999='Gastos das Atividades'!$B23),-('Gastos das Atividades'!AX$1&gt;='Gastos Gerais'!$D$4:$D$999),-('Gastos das Atividades'!AX$1&lt;='Gastos Gerais'!$E$4:$E$999),-('Gastos Gerais'!$C$4:$C$999))</f>
        <v>0</v>
      </c>
      <c r="AY23" s="318">
        <f t="shared" si="9"/>
        <v>0</v>
      </c>
      <c r="AZ23" s="149">
        <f t="shared" si="10"/>
        <v>0</v>
      </c>
      <c r="BA23" s="149">
        <f t="shared" si="11"/>
        <v>0</v>
      </c>
      <c r="BB23" s="149">
        <f t="shared" si="12"/>
        <v>0</v>
      </c>
      <c r="BC23" s="319">
        <f t="shared" si="8"/>
        <v>0</v>
      </c>
      <c r="BD23" s="156">
        <f t="shared" si="0"/>
        <v>0</v>
      </c>
      <c r="BE23" s="156">
        <f t="shared" si="1"/>
        <v>0</v>
      </c>
      <c r="BF23" s="156">
        <f t="shared" si="13"/>
        <v>0</v>
      </c>
      <c r="BG23" s="156">
        <f t="shared" si="13"/>
        <v>0</v>
      </c>
      <c r="BH23" s="320">
        <f t="shared" si="3"/>
        <v>0</v>
      </c>
    </row>
    <row r="24" spans="1:60" hidden="1">
      <c r="A24" s="321">
        <v>20</v>
      </c>
      <c r="B24" s="332"/>
      <c r="C24" s="149">
        <f>SUMPRODUCT(-('Gastos Gerais'!$F$4:$F$999='Gastos das Atividades'!$B24),-('Gastos das Atividades'!C$1&gt;='Gastos Gerais'!$D$4:$D$999),-('Gastos das Atividades'!C$1&lt;='Gastos Gerais'!$E$4:$E$999),-('Gastos Gerais'!$C$4:$C$999))</f>
        <v>0</v>
      </c>
      <c r="D24" s="149">
        <f>SUMPRODUCT(-('Gastos Gerais'!$F$4:$F$999='Gastos das Atividades'!$B24),-('Gastos das Atividades'!D$1&gt;='Gastos Gerais'!$D$4:$D$999),-('Gastos das Atividades'!D$1&lt;='Gastos Gerais'!$E$4:$E$999),-('Gastos Gerais'!$C$4:$C$999))</f>
        <v>0</v>
      </c>
      <c r="E24" s="149">
        <f>SUMPRODUCT(-('Gastos Gerais'!$F$4:$F$999='Gastos das Atividades'!$B24),-('Gastos das Atividades'!E$1&gt;='Gastos Gerais'!$D$4:$D$999),-('Gastos das Atividades'!E$1&lt;='Gastos Gerais'!$E$4:$E$999),-('Gastos Gerais'!$C$4:$C$999))</f>
        <v>0</v>
      </c>
      <c r="F24" s="149">
        <f>SUMPRODUCT(-('Gastos Gerais'!$F$4:$F$999='Gastos das Atividades'!$B24),-('Gastos das Atividades'!F$1&gt;='Gastos Gerais'!$D$4:$D$999),-('Gastos das Atividades'!F$1&lt;='Gastos Gerais'!$E$4:$E$999),-('Gastos Gerais'!$C$4:$C$999))</f>
        <v>0</v>
      </c>
      <c r="G24" s="149">
        <f>SUMPRODUCT(-('Gastos Gerais'!$F$4:$F$999='Gastos das Atividades'!$B24),-('Gastos das Atividades'!G$1&gt;='Gastos Gerais'!$D$4:$D$999),-('Gastos das Atividades'!G$1&lt;='Gastos Gerais'!$E$4:$E$999),-('Gastos Gerais'!$C$4:$C$999))</f>
        <v>0</v>
      </c>
      <c r="H24" s="149">
        <f>SUMPRODUCT(-('Gastos Gerais'!$F$4:$F$999='Gastos das Atividades'!$B24),-('Gastos das Atividades'!H$1&gt;='Gastos Gerais'!$D$4:$D$999),-('Gastos das Atividades'!H$1&lt;='Gastos Gerais'!$E$4:$E$999),-('Gastos Gerais'!$C$4:$C$999))</f>
        <v>0</v>
      </c>
      <c r="I24" s="149">
        <f>SUMPRODUCT(-('Gastos Gerais'!$F$4:$F$999='Gastos das Atividades'!$B24),-('Gastos das Atividades'!I$1&gt;='Gastos Gerais'!$D$4:$D$999),-('Gastos das Atividades'!I$1&lt;='Gastos Gerais'!$E$4:$E$999),-('Gastos Gerais'!$C$4:$C$999))</f>
        <v>0</v>
      </c>
      <c r="J24" s="149">
        <f>SUMPRODUCT(-('Gastos Gerais'!$F$4:$F$999='Gastos das Atividades'!$B24),-('Gastos das Atividades'!J$1&gt;='Gastos Gerais'!$D$4:$D$999),-('Gastos das Atividades'!J$1&lt;='Gastos Gerais'!$E$4:$E$999),-('Gastos Gerais'!$C$4:$C$999))</f>
        <v>0</v>
      </c>
      <c r="K24" s="149">
        <f>SUMPRODUCT(-('Gastos Gerais'!$F$4:$F$999='Gastos das Atividades'!$B24),-('Gastos das Atividades'!K$1&gt;='Gastos Gerais'!$D$4:$D$999),-('Gastos das Atividades'!K$1&lt;='Gastos Gerais'!$E$4:$E$999),-('Gastos Gerais'!$C$4:$C$999))</f>
        <v>0</v>
      </c>
      <c r="L24" s="149">
        <f>SUMPRODUCT(-('Gastos Gerais'!$F$4:$F$999='Gastos das Atividades'!$B24),-('Gastos das Atividades'!L$1&gt;='Gastos Gerais'!$D$4:$D$999),-('Gastos das Atividades'!L$1&lt;='Gastos Gerais'!$E$4:$E$999),-('Gastos Gerais'!$C$4:$C$999))</f>
        <v>0</v>
      </c>
      <c r="M24" s="149">
        <f>SUMPRODUCT(-('Gastos Gerais'!$F$4:$F$999='Gastos das Atividades'!$B24),-('Gastos das Atividades'!M$1&gt;='Gastos Gerais'!$D$4:$D$999),-('Gastos das Atividades'!M$1&lt;='Gastos Gerais'!$E$4:$E$999),-('Gastos Gerais'!$C$4:$C$999))</f>
        <v>0</v>
      </c>
      <c r="N24" s="149">
        <f>SUMPRODUCT(-('Gastos Gerais'!$F$4:$F$999='Gastos das Atividades'!$B24),-('Gastos das Atividades'!N$1&gt;='Gastos Gerais'!$D$4:$D$999),-('Gastos das Atividades'!N$1&lt;='Gastos Gerais'!$E$4:$E$999),-('Gastos Gerais'!$C$4:$C$999))</f>
        <v>0</v>
      </c>
      <c r="O24" s="149">
        <f>SUMPRODUCT(-('Gastos Gerais'!$F$4:$F$999='Gastos das Atividades'!$B24),-('Gastos das Atividades'!O$1&gt;='Gastos Gerais'!$D$4:$D$999),-('Gastos das Atividades'!O$1&lt;='Gastos Gerais'!$E$4:$E$999),-('Gastos Gerais'!$C$4:$C$999))</f>
        <v>0</v>
      </c>
      <c r="P24" s="149">
        <f>SUMPRODUCT(-('Gastos Gerais'!$F$4:$F$999='Gastos das Atividades'!$B24),-('Gastos das Atividades'!P$1&gt;='Gastos Gerais'!$D$4:$D$999),-('Gastos das Atividades'!P$1&lt;='Gastos Gerais'!$E$4:$E$999),-('Gastos Gerais'!$C$4:$C$999))</f>
        <v>0</v>
      </c>
      <c r="Q24" s="149">
        <f>SUMPRODUCT(-('Gastos Gerais'!$F$4:$F$999='Gastos das Atividades'!$B24),-('Gastos das Atividades'!Q$1&gt;='Gastos Gerais'!$D$4:$D$999),-('Gastos das Atividades'!Q$1&lt;='Gastos Gerais'!$E$4:$E$999),-('Gastos Gerais'!$C$4:$C$999))</f>
        <v>0</v>
      </c>
      <c r="R24" s="149">
        <f>SUMPRODUCT(-('Gastos Gerais'!$F$4:$F$999='Gastos das Atividades'!$B24),-('Gastos das Atividades'!R$1&gt;='Gastos Gerais'!$D$4:$D$999),-('Gastos das Atividades'!R$1&lt;='Gastos Gerais'!$E$4:$E$999),-('Gastos Gerais'!$C$4:$C$999))</f>
        <v>0</v>
      </c>
      <c r="S24" s="149">
        <f>SUMPRODUCT(-('Gastos Gerais'!$F$4:$F$999='Gastos das Atividades'!$B24),-('Gastos das Atividades'!S$1&gt;='Gastos Gerais'!$D$4:$D$999),-('Gastos das Atividades'!S$1&lt;='Gastos Gerais'!$E$4:$E$999),-('Gastos Gerais'!$C$4:$C$999))</f>
        <v>0</v>
      </c>
      <c r="T24" s="149">
        <f>SUMPRODUCT(-('Gastos Gerais'!$F$4:$F$999='Gastos das Atividades'!$B24),-('Gastos das Atividades'!T$1&gt;='Gastos Gerais'!$D$4:$D$999),-('Gastos das Atividades'!T$1&lt;='Gastos Gerais'!$E$4:$E$999),-('Gastos Gerais'!$C$4:$C$999))</f>
        <v>0</v>
      </c>
      <c r="U24" s="149">
        <f>SUMPRODUCT(-('Gastos Gerais'!$F$4:$F$999='Gastos das Atividades'!$B24),-('Gastos das Atividades'!U$1&gt;='Gastos Gerais'!$D$4:$D$999),-('Gastos das Atividades'!U$1&lt;='Gastos Gerais'!$E$4:$E$999),-('Gastos Gerais'!$C$4:$C$999))</f>
        <v>0</v>
      </c>
      <c r="V24" s="149">
        <f>SUMPRODUCT(-('Gastos Gerais'!$F$4:$F$999='Gastos das Atividades'!$B24),-('Gastos das Atividades'!V$1&gt;='Gastos Gerais'!$D$4:$D$999),-('Gastos das Atividades'!V$1&lt;='Gastos Gerais'!$E$4:$E$999),-('Gastos Gerais'!$C$4:$C$999))</f>
        <v>0</v>
      </c>
      <c r="W24" s="149">
        <f>SUMPRODUCT(-('Gastos Gerais'!$F$4:$F$999='Gastos das Atividades'!$B24),-('Gastos das Atividades'!W$1&gt;='Gastos Gerais'!$D$4:$D$999),-('Gastos das Atividades'!W$1&lt;='Gastos Gerais'!$E$4:$E$999),-('Gastos Gerais'!$C$4:$C$999))</f>
        <v>0</v>
      </c>
      <c r="X24" s="149">
        <f>SUMPRODUCT(-('Gastos Gerais'!$F$4:$F$999='Gastos das Atividades'!$B24),-('Gastos das Atividades'!X$1&gt;='Gastos Gerais'!$D$4:$D$999),-('Gastos das Atividades'!X$1&lt;='Gastos Gerais'!$E$4:$E$999),-('Gastos Gerais'!$C$4:$C$999))</f>
        <v>0</v>
      </c>
      <c r="Y24" s="149">
        <f>SUMPRODUCT(-('Gastos Gerais'!$F$4:$F$999='Gastos das Atividades'!$B24),-('Gastos das Atividades'!Y$1&gt;='Gastos Gerais'!$D$4:$D$999),-('Gastos das Atividades'!Y$1&lt;='Gastos Gerais'!$E$4:$E$999),-('Gastos Gerais'!$C$4:$C$999))</f>
        <v>0</v>
      </c>
      <c r="Z24" s="149">
        <f>SUMPRODUCT(-('Gastos Gerais'!$F$4:$F$999='Gastos das Atividades'!$B24),-('Gastos das Atividades'!Z$1&gt;='Gastos Gerais'!$D$4:$D$999),-('Gastos das Atividades'!Z$1&lt;='Gastos Gerais'!$E$4:$E$999),-('Gastos Gerais'!$C$4:$C$999))</f>
        <v>0</v>
      </c>
      <c r="AA24" s="149">
        <f>SUMPRODUCT(-('Gastos Gerais'!$F$4:$F$999='Gastos das Atividades'!$B24),-('Gastos das Atividades'!AA$1&gt;='Gastos Gerais'!$D$4:$D$999),-('Gastos das Atividades'!AA$1&lt;='Gastos Gerais'!$E$4:$E$999),-('Gastos Gerais'!$C$4:$C$999))</f>
        <v>0</v>
      </c>
      <c r="AB24" s="149">
        <f>SUMPRODUCT(-('Gastos Gerais'!$F$4:$F$999='Gastos das Atividades'!$B24),-('Gastos das Atividades'!AB$1&gt;='Gastos Gerais'!$D$4:$D$999),-('Gastos das Atividades'!AB$1&lt;='Gastos Gerais'!$E$4:$E$999),-('Gastos Gerais'!$C$4:$C$999))</f>
        <v>0</v>
      </c>
      <c r="AC24" s="149">
        <f>SUMPRODUCT(-('Gastos Gerais'!$F$4:$F$999='Gastos das Atividades'!$B24),-('Gastos das Atividades'!AC$1&gt;='Gastos Gerais'!$D$4:$D$999),-('Gastos das Atividades'!AC$1&lt;='Gastos Gerais'!$E$4:$E$999),-('Gastos Gerais'!$C$4:$C$999))</f>
        <v>0</v>
      </c>
      <c r="AD24" s="149">
        <f>SUMPRODUCT(-('Gastos Gerais'!$F$4:$F$999='Gastos das Atividades'!$B24),-('Gastos das Atividades'!AD$1&gt;='Gastos Gerais'!$D$4:$D$999),-('Gastos das Atividades'!AD$1&lt;='Gastos Gerais'!$E$4:$E$999),-('Gastos Gerais'!$C$4:$C$999))</f>
        <v>0</v>
      </c>
      <c r="AE24" s="149">
        <f>SUMPRODUCT(-('Gastos Gerais'!$F$4:$F$999='Gastos das Atividades'!$B24),-('Gastos das Atividades'!AE$1&gt;='Gastos Gerais'!$D$4:$D$999),-('Gastos das Atividades'!AE$1&lt;='Gastos Gerais'!$E$4:$E$999),-('Gastos Gerais'!$C$4:$C$999))</f>
        <v>0</v>
      </c>
      <c r="AF24" s="149">
        <f>SUMPRODUCT(-('Gastos Gerais'!$F$4:$F$999='Gastos das Atividades'!$B24),-('Gastos das Atividades'!AF$1&gt;='Gastos Gerais'!$D$4:$D$999),-('Gastos das Atividades'!AF$1&lt;='Gastos Gerais'!$E$4:$E$999),-('Gastos Gerais'!$C$4:$C$999))</f>
        <v>0</v>
      </c>
      <c r="AG24" s="149">
        <f>SUMPRODUCT(-('Gastos Gerais'!$F$4:$F$999='Gastos das Atividades'!$B24),-('Gastos das Atividades'!AG$1&gt;='Gastos Gerais'!$D$4:$D$999),-('Gastos das Atividades'!AG$1&lt;='Gastos Gerais'!$E$4:$E$999),-('Gastos Gerais'!$C$4:$C$999))</f>
        <v>0</v>
      </c>
      <c r="AH24" s="149">
        <f>SUMPRODUCT(-('Gastos Gerais'!$F$4:$F$999='Gastos das Atividades'!$B24),-('Gastos das Atividades'!AH$1&gt;='Gastos Gerais'!$D$4:$D$999),-('Gastos das Atividades'!AH$1&lt;='Gastos Gerais'!$E$4:$E$999),-('Gastos Gerais'!$C$4:$C$999))</f>
        <v>0</v>
      </c>
      <c r="AI24" s="149">
        <f>SUMPRODUCT(-('Gastos Gerais'!$F$4:$F$999='Gastos das Atividades'!$B24),-('Gastos das Atividades'!AI$1&gt;='Gastos Gerais'!$D$4:$D$999),-('Gastos das Atividades'!AI$1&lt;='Gastos Gerais'!$E$4:$E$999),-('Gastos Gerais'!$C$4:$C$999))</f>
        <v>0</v>
      </c>
      <c r="AJ24" s="149">
        <f>SUMPRODUCT(-('Gastos Gerais'!$F$4:$F$999='Gastos das Atividades'!$B24),-('Gastos das Atividades'!AJ$1&gt;='Gastos Gerais'!$D$4:$D$999),-('Gastos das Atividades'!AJ$1&lt;='Gastos Gerais'!$E$4:$E$999),-('Gastos Gerais'!$C$4:$C$999))</f>
        <v>0</v>
      </c>
      <c r="AK24" s="149">
        <f>SUMPRODUCT(-('Gastos Gerais'!$F$4:$F$999='Gastos das Atividades'!$B24),-('Gastos das Atividades'!AK$1&gt;='Gastos Gerais'!$D$4:$D$999),-('Gastos das Atividades'!AK$1&lt;='Gastos Gerais'!$E$4:$E$999),-('Gastos Gerais'!$C$4:$C$999))</f>
        <v>0</v>
      </c>
      <c r="AL24" s="149">
        <f>SUMPRODUCT(-('Gastos Gerais'!$F$4:$F$999='Gastos das Atividades'!$B24),-('Gastos das Atividades'!AL$1&gt;='Gastos Gerais'!$D$4:$D$999),-('Gastos das Atividades'!AL$1&lt;='Gastos Gerais'!$E$4:$E$999),-('Gastos Gerais'!$C$4:$C$999))</f>
        <v>0</v>
      </c>
      <c r="AM24" s="149">
        <f>SUMPRODUCT(-('Gastos Gerais'!$F$4:$F$999='Gastos das Atividades'!$B24),-('Gastos das Atividades'!AM$1&gt;='Gastos Gerais'!$D$4:$D$999),-('Gastos das Atividades'!AM$1&lt;='Gastos Gerais'!$E$4:$E$999),-('Gastos Gerais'!$C$4:$C$999))</f>
        <v>0</v>
      </c>
      <c r="AN24" s="149">
        <f>SUMPRODUCT(-('Gastos Gerais'!$F$4:$F$999='Gastos das Atividades'!$B24),-('Gastos das Atividades'!AN$1&gt;='Gastos Gerais'!$D$4:$D$999),-('Gastos das Atividades'!AN$1&lt;='Gastos Gerais'!$E$4:$E$999),-('Gastos Gerais'!$C$4:$C$999))</f>
        <v>0</v>
      </c>
      <c r="AO24" s="149">
        <f>SUMPRODUCT(-('Gastos Gerais'!$F$4:$F$999='Gastos das Atividades'!$B24),-('Gastos das Atividades'!AO$1&gt;='Gastos Gerais'!$D$4:$D$999),-('Gastos das Atividades'!AO$1&lt;='Gastos Gerais'!$E$4:$E$999),-('Gastos Gerais'!$C$4:$C$999))</f>
        <v>0</v>
      </c>
      <c r="AP24" s="149">
        <f>SUMPRODUCT(-('Gastos Gerais'!$F$4:$F$999='Gastos das Atividades'!$B24),-('Gastos das Atividades'!AP$1&gt;='Gastos Gerais'!$D$4:$D$999),-('Gastos das Atividades'!AP$1&lt;='Gastos Gerais'!$E$4:$E$999),-('Gastos Gerais'!$C$4:$C$999))</f>
        <v>0</v>
      </c>
      <c r="AQ24" s="149">
        <f>SUMPRODUCT(-('Gastos Gerais'!$F$4:$F$999='Gastos das Atividades'!$B24),-('Gastos das Atividades'!AQ$1&gt;='Gastos Gerais'!$D$4:$D$999),-('Gastos das Atividades'!AQ$1&lt;='Gastos Gerais'!$E$4:$E$999),-('Gastos Gerais'!$C$4:$C$999))</f>
        <v>0</v>
      </c>
      <c r="AR24" s="149">
        <f>SUMPRODUCT(-('Gastos Gerais'!$F$4:$F$999='Gastos das Atividades'!$B24),-('Gastos das Atividades'!AR$1&gt;='Gastos Gerais'!$D$4:$D$999),-('Gastos das Atividades'!AR$1&lt;='Gastos Gerais'!$E$4:$E$999),-('Gastos Gerais'!$C$4:$C$999))</f>
        <v>0</v>
      </c>
      <c r="AS24" s="149">
        <f>SUMPRODUCT(-('Gastos Gerais'!$F$4:$F$999='Gastos das Atividades'!$B24),-('Gastos das Atividades'!AS$1&gt;='Gastos Gerais'!$D$4:$D$999),-('Gastos das Atividades'!AS$1&lt;='Gastos Gerais'!$E$4:$E$999),-('Gastos Gerais'!$C$4:$C$999))</f>
        <v>0</v>
      </c>
      <c r="AT24" s="149">
        <f>SUMPRODUCT(-('Gastos Gerais'!$F$4:$F$999='Gastos das Atividades'!$B24),-('Gastos das Atividades'!AT$1&gt;='Gastos Gerais'!$D$4:$D$999),-('Gastos das Atividades'!AT$1&lt;='Gastos Gerais'!$E$4:$E$999),-('Gastos Gerais'!$C$4:$C$999))</f>
        <v>0</v>
      </c>
      <c r="AU24" s="149">
        <f>SUMPRODUCT(-('Gastos Gerais'!$F$4:$F$999='Gastos das Atividades'!$B24),-('Gastos das Atividades'!AU$1&gt;='Gastos Gerais'!$D$4:$D$999),-('Gastos das Atividades'!AU$1&lt;='Gastos Gerais'!$E$4:$E$999),-('Gastos Gerais'!$C$4:$C$999))</f>
        <v>0</v>
      </c>
      <c r="AV24" s="149">
        <f>SUMPRODUCT(-('Gastos Gerais'!$F$4:$F$999='Gastos das Atividades'!$B24),-('Gastos das Atividades'!AV$1&gt;='Gastos Gerais'!$D$4:$D$999),-('Gastos das Atividades'!AV$1&lt;='Gastos Gerais'!$E$4:$E$999),-('Gastos Gerais'!$C$4:$C$999))</f>
        <v>0</v>
      </c>
      <c r="AW24" s="149">
        <f>SUMPRODUCT(-('Gastos Gerais'!$F$4:$F$999='Gastos das Atividades'!$B24),-('Gastos das Atividades'!AW$1&gt;='Gastos Gerais'!$D$4:$D$999),-('Gastos das Atividades'!AW$1&lt;='Gastos Gerais'!$E$4:$E$999),-('Gastos Gerais'!$C$4:$C$999))</f>
        <v>0</v>
      </c>
      <c r="AX24" s="149">
        <f>SUMPRODUCT(-('Gastos Gerais'!$F$4:$F$999='Gastos das Atividades'!$B24),-('Gastos das Atividades'!AX$1&gt;='Gastos Gerais'!$D$4:$D$999),-('Gastos das Atividades'!AX$1&lt;='Gastos Gerais'!$E$4:$E$999),-('Gastos Gerais'!$C$4:$C$999))</f>
        <v>0</v>
      </c>
      <c r="AY24" s="318">
        <f t="shared" si="9"/>
        <v>0</v>
      </c>
      <c r="AZ24" s="149">
        <f t="shared" si="10"/>
        <v>0</v>
      </c>
      <c r="BA24" s="149">
        <f t="shared" si="11"/>
        <v>0</v>
      </c>
      <c r="BB24" s="149">
        <f t="shared" si="12"/>
        <v>0</v>
      </c>
      <c r="BC24" s="319">
        <f t="shared" si="8"/>
        <v>0</v>
      </c>
      <c r="BD24" s="156">
        <f t="shared" si="0"/>
        <v>0</v>
      </c>
      <c r="BE24" s="156">
        <f t="shared" si="1"/>
        <v>0</v>
      </c>
      <c r="BF24" s="156">
        <f t="shared" si="13"/>
        <v>0</v>
      </c>
      <c r="BG24" s="156">
        <f t="shared" si="13"/>
        <v>0</v>
      </c>
      <c r="BH24" s="320">
        <f t="shared" si="3"/>
        <v>0</v>
      </c>
    </row>
    <row r="25" spans="1:60" hidden="1">
      <c r="A25" s="321">
        <v>21</v>
      </c>
      <c r="B25" s="331"/>
      <c r="C25" s="149">
        <f>SUMPRODUCT(-('Gastos Gerais'!$F$4:$F$999='Gastos das Atividades'!$B25),-('Gastos das Atividades'!C$1&gt;='Gastos Gerais'!$D$4:$D$999),-('Gastos das Atividades'!C$1&lt;='Gastos Gerais'!$E$4:$E$999),-('Gastos Gerais'!$C$4:$C$999))</f>
        <v>0</v>
      </c>
      <c r="D25" s="149">
        <f>SUMPRODUCT(-('Gastos Gerais'!$F$4:$F$999='Gastos das Atividades'!$B25),-('Gastos das Atividades'!D$1&gt;='Gastos Gerais'!$D$4:$D$999),-('Gastos das Atividades'!D$1&lt;='Gastos Gerais'!$E$4:$E$999),-('Gastos Gerais'!$C$4:$C$999))</f>
        <v>0</v>
      </c>
      <c r="E25" s="149">
        <f>SUMPRODUCT(-('Gastos Gerais'!$F$4:$F$999='Gastos das Atividades'!$B25),-('Gastos das Atividades'!E$1&gt;='Gastos Gerais'!$D$4:$D$999),-('Gastos das Atividades'!E$1&lt;='Gastos Gerais'!$E$4:$E$999),-('Gastos Gerais'!$C$4:$C$999))</f>
        <v>0</v>
      </c>
      <c r="F25" s="149">
        <f>SUMPRODUCT(-('Gastos Gerais'!$F$4:$F$999='Gastos das Atividades'!$B25),-('Gastos das Atividades'!F$1&gt;='Gastos Gerais'!$D$4:$D$999),-('Gastos das Atividades'!F$1&lt;='Gastos Gerais'!$E$4:$E$999),-('Gastos Gerais'!$C$4:$C$999))</f>
        <v>0</v>
      </c>
      <c r="G25" s="149">
        <f>SUMPRODUCT(-('Gastos Gerais'!$F$4:$F$999='Gastos das Atividades'!$B25),-('Gastos das Atividades'!G$1&gt;='Gastos Gerais'!$D$4:$D$999),-('Gastos das Atividades'!G$1&lt;='Gastos Gerais'!$E$4:$E$999),-('Gastos Gerais'!$C$4:$C$999))</f>
        <v>0</v>
      </c>
      <c r="H25" s="149">
        <f>SUMPRODUCT(-('Gastos Gerais'!$F$4:$F$999='Gastos das Atividades'!$B25),-('Gastos das Atividades'!H$1&gt;='Gastos Gerais'!$D$4:$D$999),-('Gastos das Atividades'!H$1&lt;='Gastos Gerais'!$E$4:$E$999),-('Gastos Gerais'!$C$4:$C$999))</f>
        <v>0</v>
      </c>
      <c r="I25" s="149">
        <f>SUMPRODUCT(-('Gastos Gerais'!$F$4:$F$999='Gastos das Atividades'!$B25),-('Gastos das Atividades'!I$1&gt;='Gastos Gerais'!$D$4:$D$999),-('Gastos das Atividades'!I$1&lt;='Gastos Gerais'!$E$4:$E$999),-('Gastos Gerais'!$C$4:$C$999))</f>
        <v>0</v>
      </c>
      <c r="J25" s="149">
        <f>SUMPRODUCT(-('Gastos Gerais'!$F$4:$F$999='Gastos das Atividades'!$B25),-('Gastos das Atividades'!J$1&gt;='Gastos Gerais'!$D$4:$D$999),-('Gastos das Atividades'!J$1&lt;='Gastos Gerais'!$E$4:$E$999),-('Gastos Gerais'!$C$4:$C$999))</f>
        <v>0</v>
      </c>
      <c r="K25" s="149">
        <f>SUMPRODUCT(-('Gastos Gerais'!$F$4:$F$999='Gastos das Atividades'!$B25),-('Gastos das Atividades'!K$1&gt;='Gastos Gerais'!$D$4:$D$999),-('Gastos das Atividades'!K$1&lt;='Gastos Gerais'!$E$4:$E$999),-('Gastos Gerais'!$C$4:$C$999))</f>
        <v>0</v>
      </c>
      <c r="L25" s="149">
        <f>SUMPRODUCT(-('Gastos Gerais'!$F$4:$F$999='Gastos das Atividades'!$B25),-('Gastos das Atividades'!L$1&gt;='Gastos Gerais'!$D$4:$D$999),-('Gastos das Atividades'!L$1&lt;='Gastos Gerais'!$E$4:$E$999),-('Gastos Gerais'!$C$4:$C$999))</f>
        <v>0</v>
      </c>
      <c r="M25" s="149">
        <f>SUMPRODUCT(-('Gastos Gerais'!$F$4:$F$999='Gastos das Atividades'!$B25),-('Gastos das Atividades'!M$1&gt;='Gastos Gerais'!$D$4:$D$999),-('Gastos das Atividades'!M$1&lt;='Gastos Gerais'!$E$4:$E$999),-('Gastos Gerais'!$C$4:$C$999))</f>
        <v>0</v>
      </c>
      <c r="N25" s="149">
        <f>SUMPRODUCT(-('Gastos Gerais'!$F$4:$F$999='Gastos das Atividades'!$B25),-('Gastos das Atividades'!N$1&gt;='Gastos Gerais'!$D$4:$D$999),-('Gastos das Atividades'!N$1&lt;='Gastos Gerais'!$E$4:$E$999),-('Gastos Gerais'!$C$4:$C$999))</f>
        <v>0</v>
      </c>
      <c r="O25" s="149">
        <f>SUMPRODUCT(-('Gastos Gerais'!$F$4:$F$999='Gastos das Atividades'!$B25),-('Gastos das Atividades'!O$1&gt;='Gastos Gerais'!$D$4:$D$999),-('Gastos das Atividades'!O$1&lt;='Gastos Gerais'!$E$4:$E$999),-('Gastos Gerais'!$C$4:$C$999))</f>
        <v>0</v>
      </c>
      <c r="P25" s="149">
        <f>SUMPRODUCT(-('Gastos Gerais'!$F$4:$F$999='Gastos das Atividades'!$B25),-('Gastos das Atividades'!P$1&gt;='Gastos Gerais'!$D$4:$D$999),-('Gastos das Atividades'!P$1&lt;='Gastos Gerais'!$E$4:$E$999),-('Gastos Gerais'!$C$4:$C$999))</f>
        <v>0</v>
      </c>
      <c r="Q25" s="149">
        <f>SUMPRODUCT(-('Gastos Gerais'!$F$4:$F$999='Gastos das Atividades'!$B25),-('Gastos das Atividades'!Q$1&gt;='Gastos Gerais'!$D$4:$D$999),-('Gastos das Atividades'!Q$1&lt;='Gastos Gerais'!$E$4:$E$999),-('Gastos Gerais'!$C$4:$C$999))</f>
        <v>0</v>
      </c>
      <c r="R25" s="149">
        <f>SUMPRODUCT(-('Gastos Gerais'!$F$4:$F$999='Gastos das Atividades'!$B25),-('Gastos das Atividades'!R$1&gt;='Gastos Gerais'!$D$4:$D$999),-('Gastos das Atividades'!R$1&lt;='Gastos Gerais'!$E$4:$E$999),-('Gastos Gerais'!$C$4:$C$999))</f>
        <v>0</v>
      </c>
      <c r="S25" s="149">
        <f>SUMPRODUCT(-('Gastos Gerais'!$F$4:$F$999='Gastos das Atividades'!$B25),-('Gastos das Atividades'!S$1&gt;='Gastos Gerais'!$D$4:$D$999),-('Gastos das Atividades'!S$1&lt;='Gastos Gerais'!$E$4:$E$999),-('Gastos Gerais'!$C$4:$C$999))</f>
        <v>0</v>
      </c>
      <c r="T25" s="149">
        <f>SUMPRODUCT(-('Gastos Gerais'!$F$4:$F$999='Gastos das Atividades'!$B25),-('Gastos das Atividades'!T$1&gt;='Gastos Gerais'!$D$4:$D$999),-('Gastos das Atividades'!T$1&lt;='Gastos Gerais'!$E$4:$E$999),-('Gastos Gerais'!$C$4:$C$999))</f>
        <v>0</v>
      </c>
      <c r="U25" s="149">
        <f>SUMPRODUCT(-('Gastos Gerais'!$F$4:$F$999='Gastos das Atividades'!$B25),-('Gastos das Atividades'!U$1&gt;='Gastos Gerais'!$D$4:$D$999),-('Gastos das Atividades'!U$1&lt;='Gastos Gerais'!$E$4:$E$999),-('Gastos Gerais'!$C$4:$C$999))</f>
        <v>0</v>
      </c>
      <c r="V25" s="149">
        <f>SUMPRODUCT(-('Gastos Gerais'!$F$4:$F$999='Gastos das Atividades'!$B25),-('Gastos das Atividades'!V$1&gt;='Gastos Gerais'!$D$4:$D$999),-('Gastos das Atividades'!V$1&lt;='Gastos Gerais'!$E$4:$E$999),-('Gastos Gerais'!$C$4:$C$999))</f>
        <v>0</v>
      </c>
      <c r="W25" s="149">
        <f>SUMPRODUCT(-('Gastos Gerais'!$F$4:$F$999='Gastos das Atividades'!$B25),-('Gastos das Atividades'!W$1&gt;='Gastos Gerais'!$D$4:$D$999),-('Gastos das Atividades'!W$1&lt;='Gastos Gerais'!$E$4:$E$999),-('Gastos Gerais'!$C$4:$C$999))</f>
        <v>0</v>
      </c>
      <c r="X25" s="149">
        <f>SUMPRODUCT(-('Gastos Gerais'!$F$4:$F$999='Gastos das Atividades'!$B25),-('Gastos das Atividades'!X$1&gt;='Gastos Gerais'!$D$4:$D$999),-('Gastos das Atividades'!X$1&lt;='Gastos Gerais'!$E$4:$E$999),-('Gastos Gerais'!$C$4:$C$999))</f>
        <v>0</v>
      </c>
      <c r="Y25" s="149">
        <f>SUMPRODUCT(-('Gastos Gerais'!$F$4:$F$999='Gastos das Atividades'!$B25),-('Gastos das Atividades'!Y$1&gt;='Gastos Gerais'!$D$4:$D$999),-('Gastos das Atividades'!Y$1&lt;='Gastos Gerais'!$E$4:$E$999),-('Gastos Gerais'!$C$4:$C$999))</f>
        <v>0</v>
      </c>
      <c r="Z25" s="149">
        <f>SUMPRODUCT(-('Gastos Gerais'!$F$4:$F$999='Gastos das Atividades'!$B25),-('Gastos das Atividades'!Z$1&gt;='Gastos Gerais'!$D$4:$D$999),-('Gastos das Atividades'!Z$1&lt;='Gastos Gerais'!$E$4:$E$999),-('Gastos Gerais'!$C$4:$C$999))</f>
        <v>0</v>
      </c>
      <c r="AA25" s="149">
        <f>SUMPRODUCT(-('Gastos Gerais'!$F$4:$F$999='Gastos das Atividades'!$B25),-('Gastos das Atividades'!AA$1&gt;='Gastos Gerais'!$D$4:$D$999),-('Gastos das Atividades'!AA$1&lt;='Gastos Gerais'!$E$4:$E$999),-('Gastos Gerais'!$C$4:$C$999))</f>
        <v>0</v>
      </c>
      <c r="AB25" s="149">
        <f>SUMPRODUCT(-('Gastos Gerais'!$F$4:$F$999='Gastos das Atividades'!$B25),-('Gastos das Atividades'!AB$1&gt;='Gastos Gerais'!$D$4:$D$999),-('Gastos das Atividades'!AB$1&lt;='Gastos Gerais'!$E$4:$E$999),-('Gastos Gerais'!$C$4:$C$999))</f>
        <v>0</v>
      </c>
      <c r="AC25" s="149">
        <f>SUMPRODUCT(-('Gastos Gerais'!$F$4:$F$999='Gastos das Atividades'!$B25),-('Gastos das Atividades'!AC$1&gt;='Gastos Gerais'!$D$4:$D$999),-('Gastos das Atividades'!AC$1&lt;='Gastos Gerais'!$E$4:$E$999),-('Gastos Gerais'!$C$4:$C$999))</f>
        <v>0</v>
      </c>
      <c r="AD25" s="149">
        <f>SUMPRODUCT(-('Gastos Gerais'!$F$4:$F$999='Gastos das Atividades'!$B25),-('Gastos das Atividades'!AD$1&gt;='Gastos Gerais'!$D$4:$D$999),-('Gastos das Atividades'!AD$1&lt;='Gastos Gerais'!$E$4:$E$999),-('Gastos Gerais'!$C$4:$C$999))</f>
        <v>0</v>
      </c>
      <c r="AE25" s="149">
        <f>SUMPRODUCT(-('Gastos Gerais'!$F$4:$F$999='Gastos das Atividades'!$B25),-('Gastos das Atividades'!AE$1&gt;='Gastos Gerais'!$D$4:$D$999),-('Gastos das Atividades'!AE$1&lt;='Gastos Gerais'!$E$4:$E$999),-('Gastos Gerais'!$C$4:$C$999))</f>
        <v>0</v>
      </c>
      <c r="AF25" s="149">
        <f>SUMPRODUCT(-('Gastos Gerais'!$F$4:$F$999='Gastos das Atividades'!$B25),-('Gastos das Atividades'!AF$1&gt;='Gastos Gerais'!$D$4:$D$999),-('Gastos das Atividades'!AF$1&lt;='Gastos Gerais'!$E$4:$E$999),-('Gastos Gerais'!$C$4:$C$999))</f>
        <v>0</v>
      </c>
      <c r="AG25" s="149">
        <f>SUMPRODUCT(-('Gastos Gerais'!$F$4:$F$999='Gastos das Atividades'!$B25),-('Gastos das Atividades'!AG$1&gt;='Gastos Gerais'!$D$4:$D$999),-('Gastos das Atividades'!AG$1&lt;='Gastos Gerais'!$E$4:$E$999),-('Gastos Gerais'!$C$4:$C$999))</f>
        <v>0</v>
      </c>
      <c r="AH25" s="149">
        <f>SUMPRODUCT(-('Gastos Gerais'!$F$4:$F$999='Gastos das Atividades'!$B25),-('Gastos das Atividades'!AH$1&gt;='Gastos Gerais'!$D$4:$D$999),-('Gastos das Atividades'!AH$1&lt;='Gastos Gerais'!$E$4:$E$999),-('Gastos Gerais'!$C$4:$C$999))</f>
        <v>0</v>
      </c>
      <c r="AI25" s="149">
        <f>SUMPRODUCT(-('Gastos Gerais'!$F$4:$F$999='Gastos das Atividades'!$B25),-('Gastos das Atividades'!AI$1&gt;='Gastos Gerais'!$D$4:$D$999),-('Gastos das Atividades'!AI$1&lt;='Gastos Gerais'!$E$4:$E$999),-('Gastos Gerais'!$C$4:$C$999))</f>
        <v>0</v>
      </c>
      <c r="AJ25" s="149">
        <f>SUMPRODUCT(-('Gastos Gerais'!$F$4:$F$999='Gastos das Atividades'!$B25),-('Gastos das Atividades'!AJ$1&gt;='Gastos Gerais'!$D$4:$D$999),-('Gastos das Atividades'!AJ$1&lt;='Gastos Gerais'!$E$4:$E$999),-('Gastos Gerais'!$C$4:$C$999))</f>
        <v>0</v>
      </c>
      <c r="AK25" s="149">
        <f>SUMPRODUCT(-('Gastos Gerais'!$F$4:$F$999='Gastos das Atividades'!$B25),-('Gastos das Atividades'!AK$1&gt;='Gastos Gerais'!$D$4:$D$999),-('Gastos das Atividades'!AK$1&lt;='Gastos Gerais'!$E$4:$E$999),-('Gastos Gerais'!$C$4:$C$999))</f>
        <v>0</v>
      </c>
      <c r="AL25" s="149">
        <f>SUMPRODUCT(-('Gastos Gerais'!$F$4:$F$999='Gastos das Atividades'!$B25),-('Gastos das Atividades'!AL$1&gt;='Gastos Gerais'!$D$4:$D$999),-('Gastos das Atividades'!AL$1&lt;='Gastos Gerais'!$E$4:$E$999),-('Gastos Gerais'!$C$4:$C$999))</f>
        <v>0</v>
      </c>
      <c r="AM25" s="149">
        <f>SUMPRODUCT(-('Gastos Gerais'!$F$4:$F$999='Gastos das Atividades'!$B25),-('Gastos das Atividades'!AM$1&gt;='Gastos Gerais'!$D$4:$D$999),-('Gastos das Atividades'!AM$1&lt;='Gastos Gerais'!$E$4:$E$999),-('Gastos Gerais'!$C$4:$C$999))</f>
        <v>0</v>
      </c>
      <c r="AN25" s="149">
        <f>SUMPRODUCT(-('Gastos Gerais'!$F$4:$F$999='Gastos das Atividades'!$B25),-('Gastos das Atividades'!AN$1&gt;='Gastos Gerais'!$D$4:$D$999),-('Gastos das Atividades'!AN$1&lt;='Gastos Gerais'!$E$4:$E$999),-('Gastos Gerais'!$C$4:$C$999))</f>
        <v>0</v>
      </c>
      <c r="AO25" s="149">
        <f>SUMPRODUCT(-('Gastos Gerais'!$F$4:$F$999='Gastos das Atividades'!$B25),-('Gastos das Atividades'!AO$1&gt;='Gastos Gerais'!$D$4:$D$999),-('Gastos das Atividades'!AO$1&lt;='Gastos Gerais'!$E$4:$E$999),-('Gastos Gerais'!$C$4:$C$999))</f>
        <v>0</v>
      </c>
      <c r="AP25" s="149">
        <f>SUMPRODUCT(-('Gastos Gerais'!$F$4:$F$999='Gastos das Atividades'!$B25),-('Gastos das Atividades'!AP$1&gt;='Gastos Gerais'!$D$4:$D$999),-('Gastos das Atividades'!AP$1&lt;='Gastos Gerais'!$E$4:$E$999),-('Gastos Gerais'!$C$4:$C$999))</f>
        <v>0</v>
      </c>
      <c r="AQ25" s="149">
        <f>SUMPRODUCT(-('Gastos Gerais'!$F$4:$F$999='Gastos das Atividades'!$B25),-('Gastos das Atividades'!AQ$1&gt;='Gastos Gerais'!$D$4:$D$999),-('Gastos das Atividades'!AQ$1&lt;='Gastos Gerais'!$E$4:$E$999),-('Gastos Gerais'!$C$4:$C$999))</f>
        <v>0</v>
      </c>
      <c r="AR25" s="149">
        <f>SUMPRODUCT(-('Gastos Gerais'!$F$4:$F$999='Gastos das Atividades'!$B25),-('Gastos das Atividades'!AR$1&gt;='Gastos Gerais'!$D$4:$D$999),-('Gastos das Atividades'!AR$1&lt;='Gastos Gerais'!$E$4:$E$999),-('Gastos Gerais'!$C$4:$C$999))</f>
        <v>0</v>
      </c>
      <c r="AS25" s="149">
        <f>SUMPRODUCT(-('Gastos Gerais'!$F$4:$F$999='Gastos das Atividades'!$B25),-('Gastos das Atividades'!AS$1&gt;='Gastos Gerais'!$D$4:$D$999),-('Gastos das Atividades'!AS$1&lt;='Gastos Gerais'!$E$4:$E$999),-('Gastos Gerais'!$C$4:$C$999))</f>
        <v>0</v>
      </c>
      <c r="AT25" s="149">
        <f>SUMPRODUCT(-('Gastos Gerais'!$F$4:$F$999='Gastos das Atividades'!$B25),-('Gastos das Atividades'!AT$1&gt;='Gastos Gerais'!$D$4:$D$999),-('Gastos das Atividades'!AT$1&lt;='Gastos Gerais'!$E$4:$E$999),-('Gastos Gerais'!$C$4:$C$999))</f>
        <v>0</v>
      </c>
      <c r="AU25" s="149">
        <f>SUMPRODUCT(-('Gastos Gerais'!$F$4:$F$999='Gastos das Atividades'!$B25),-('Gastos das Atividades'!AU$1&gt;='Gastos Gerais'!$D$4:$D$999),-('Gastos das Atividades'!AU$1&lt;='Gastos Gerais'!$E$4:$E$999),-('Gastos Gerais'!$C$4:$C$999))</f>
        <v>0</v>
      </c>
      <c r="AV25" s="149">
        <f>SUMPRODUCT(-('Gastos Gerais'!$F$4:$F$999='Gastos das Atividades'!$B25),-('Gastos das Atividades'!AV$1&gt;='Gastos Gerais'!$D$4:$D$999),-('Gastos das Atividades'!AV$1&lt;='Gastos Gerais'!$E$4:$E$999),-('Gastos Gerais'!$C$4:$C$999))</f>
        <v>0</v>
      </c>
      <c r="AW25" s="149">
        <f>SUMPRODUCT(-('Gastos Gerais'!$F$4:$F$999='Gastos das Atividades'!$B25),-('Gastos das Atividades'!AW$1&gt;='Gastos Gerais'!$D$4:$D$999),-('Gastos das Atividades'!AW$1&lt;='Gastos Gerais'!$E$4:$E$999),-('Gastos Gerais'!$C$4:$C$999))</f>
        <v>0</v>
      </c>
      <c r="AX25" s="149">
        <f>SUMPRODUCT(-('Gastos Gerais'!$F$4:$F$999='Gastos das Atividades'!$B25),-('Gastos das Atividades'!AX$1&gt;='Gastos Gerais'!$D$4:$D$999),-('Gastos das Atividades'!AX$1&lt;='Gastos Gerais'!$E$4:$E$999),-('Gastos Gerais'!$C$4:$C$999))</f>
        <v>0</v>
      </c>
      <c r="AY25" s="318">
        <f t="shared" si="9"/>
        <v>0</v>
      </c>
      <c r="AZ25" s="149">
        <f t="shared" si="10"/>
        <v>0</v>
      </c>
      <c r="BA25" s="149">
        <f t="shared" si="11"/>
        <v>0</v>
      </c>
      <c r="BB25" s="149">
        <f t="shared" si="12"/>
        <v>0</v>
      </c>
      <c r="BC25" s="319">
        <f t="shared" si="8"/>
        <v>0</v>
      </c>
      <c r="BD25" s="156">
        <f t="shared" si="0"/>
        <v>0</v>
      </c>
      <c r="BE25" s="156">
        <f t="shared" si="1"/>
        <v>0</v>
      </c>
      <c r="BF25" s="156">
        <f t="shared" si="13"/>
        <v>0</v>
      </c>
      <c r="BG25" s="156">
        <f t="shared" si="13"/>
        <v>0</v>
      </c>
      <c r="BH25" s="320">
        <f t="shared" si="3"/>
        <v>0</v>
      </c>
    </row>
    <row r="26" spans="1:60" hidden="1">
      <c r="A26" s="321">
        <v>22</v>
      </c>
      <c r="B26" s="332"/>
      <c r="C26" s="149">
        <f>SUMPRODUCT(-('Gastos Gerais'!$F$4:$F$999='Gastos das Atividades'!$B26),-('Gastos das Atividades'!C$1&gt;='Gastos Gerais'!$D$4:$D$999),-('Gastos das Atividades'!C$1&lt;='Gastos Gerais'!$E$4:$E$999),-('Gastos Gerais'!$C$4:$C$999))</f>
        <v>0</v>
      </c>
      <c r="D26" s="149">
        <f>SUMPRODUCT(-('Gastos Gerais'!$F$4:$F$999='Gastos das Atividades'!$B26),-('Gastos das Atividades'!D$1&gt;='Gastos Gerais'!$D$4:$D$999),-('Gastos das Atividades'!D$1&lt;='Gastos Gerais'!$E$4:$E$999),-('Gastos Gerais'!$C$4:$C$999))</f>
        <v>0</v>
      </c>
      <c r="E26" s="149">
        <f>SUMPRODUCT(-('Gastos Gerais'!$F$4:$F$999='Gastos das Atividades'!$B26),-('Gastos das Atividades'!E$1&gt;='Gastos Gerais'!$D$4:$D$999),-('Gastos das Atividades'!E$1&lt;='Gastos Gerais'!$E$4:$E$999),-('Gastos Gerais'!$C$4:$C$999))</f>
        <v>0</v>
      </c>
      <c r="F26" s="149">
        <f>SUMPRODUCT(-('Gastos Gerais'!$F$4:$F$999='Gastos das Atividades'!$B26),-('Gastos das Atividades'!F$1&gt;='Gastos Gerais'!$D$4:$D$999),-('Gastos das Atividades'!F$1&lt;='Gastos Gerais'!$E$4:$E$999),-('Gastos Gerais'!$C$4:$C$999))</f>
        <v>0</v>
      </c>
      <c r="G26" s="149">
        <f>SUMPRODUCT(-('Gastos Gerais'!$F$4:$F$999='Gastos das Atividades'!$B26),-('Gastos das Atividades'!G$1&gt;='Gastos Gerais'!$D$4:$D$999),-('Gastos das Atividades'!G$1&lt;='Gastos Gerais'!$E$4:$E$999),-('Gastos Gerais'!$C$4:$C$999))</f>
        <v>0</v>
      </c>
      <c r="H26" s="149">
        <f>SUMPRODUCT(-('Gastos Gerais'!$F$4:$F$999='Gastos das Atividades'!$B26),-('Gastos das Atividades'!H$1&gt;='Gastos Gerais'!$D$4:$D$999),-('Gastos das Atividades'!H$1&lt;='Gastos Gerais'!$E$4:$E$999),-('Gastos Gerais'!$C$4:$C$999))</f>
        <v>0</v>
      </c>
      <c r="I26" s="149">
        <f>SUMPRODUCT(-('Gastos Gerais'!$F$4:$F$999='Gastos das Atividades'!$B26),-('Gastos das Atividades'!I$1&gt;='Gastos Gerais'!$D$4:$D$999),-('Gastos das Atividades'!I$1&lt;='Gastos Gerais'!$E$4:$E$999),-('Gastos Gerais'!$C$4:$C$999))</f>
        <v>0</v>
      </c>
      <c r="J26" s="149">
        <f>SUMPRODUCT(-('Gastos Gerais'!$F$4:$F$999='Gastos das Atividades'!$B26),-('Gastos das Atividades'!J$1&gt;='Gastos Gerais'!$D$4:$D$999),-('Gastos das Atividades'!J$1&lt;='Gastos Gerais'!$E$4:$E$999),-('Gastos Gerais'!$C$4:$C$999))</f>
        <v>0</v>
      </c>
      <c r="K26" s="149">
        <f>SUMPRODUCT(-('Gastos Gerais'!$F$4:$F$999='Gastos das Atividades'!$B26),-('Gastos das Atividades'!K$1&gt;='Gastos Gerais'!$D$4:$D$999),-('Gastos das Atividades'!K$1&lt;='Gastos Gerais'!$E$4:$E$999),-('Gastos Gerais'!$C$4:$C$999))</f>
        <v>0</v>
      </c>
      <c r="L26" s="149">
        <f>SUMPRODUCT(-('Gastos Gerais'!$F$4:$F$999='Gastos das Atividades'!$B26),-('Gastos das Atividades'!L$1&gt;='Gastos Gerais'!$D$4:$D$999),-('Gastos das Atividades'!L$1&lt;='Gastos Gerais'!$E$4:$E$999),-('Gastos Gerais'!$C$4:$C$999))</f>
        <v>0</v>
      </c>
      <c r="M26" s="149">
        <f>SUMPRODUCT(-('Gastos Gerais'!$F$4:$F$999='Gastos das Atividades'!$B26),-('Gastos das Atividades'!M$1&gt;='Gastos Gerais'!$D$4:$D$999),-('Gastos das Atividades'!M$1&lt;='Gastos Gerais'!$E$4:$E$999),-('Gastos Gerais'!$C$4:$C$999))</f>
        <v>0</v>
      </c>
      <c r="N26" s="149">
        <f>SUMPRODUCT(-('Gastos Gerais'!$F$4:$F$999='Gastos das Atividades'!$B26),-('Gastos das Atividades'!N$1&gt;='Gastos Gerais'!$D$4:$D$999),-('Gastos das Atividades'!N$1&lt;='Gastos Gerais'!$E$4:$E$999),-('Gastos Gerais'!$C$4:$C$999))</f>
        <v>0</v>
      </c>
      <c r="O26" s="149">
        <f>SUMPRODUCT(-('Gastos Gerais'!$F$4:$F$999='Gastos das Atividades'!$B26),-('Gastos das Atividades'!O$1&gt;='Gastos Gerais'!$D$4:$D$999),-('Gastos das Atividades'!O$1&lt;='Gastos Gerais'!$E$4:$E$999),-('Gastos Gerais'!$C$4:$C$999))</f>
        <v>0</v>
      </c>
      <c r="P26" s="149">
        <f>SUMPRODUCT(-('Gastos Gerais'!$F$4:$F$999='Gastos das Atividades'!$B26),-('Gastos das Atividades'!P$1&gt;='Gastos Gerais'!$D$4:$D$999),-('Gastos das Atividades'!P$1&lt;='Gastos Gerais'!$E$4:$E$999),-('Gastos Gerais'!$C$4:$C$999))</f>
        <v>0</v>
      </c>
      <c r="Q26" s="149">
        <f>SUMPRODUCT(-('Gastos Gerais'!$F$4:$F$999='Gastos das Atividades'!$B26),-('Gastos das Atividades'!Q$1&gt;='Gastos Gerais'!$D$4:$D$999),-('Gastos das Atividades'!Q$1&lt;='Gastos Gerais'!$E$4:$E$999),-('Gastos Gerais'!$C$4:$C$999))</f>
        <v>0</v>
      </c>
      <c r="R26" s="149">
        <f>SUMPRODUCT(-('Gastos Gerais'!$F$4:$F$999='Gastos das Atividades'!$B26),-('Gastos das Atividades'!R$1&gt;='Gastos Gerais'!$D$4:$D$999),-('Gastos das Atividades'!R$1&lt;='Gastos Gerais'!$E$4:$E$999),-('Gastos Gerais'!$C$4:$C$999))</f>
        <v>0</v>
      </c>
      <c r="S26" s="149">
        <f>SUMPRODUCT(-('Gastos Gerais'!$F$4:$F$999='Gastos das Atividades'!$B26),-('Gastos das Atividades'!S$1&gt;='Gastos Gerais'!$D$4:$D$999),-('Gastos das Atividades'!S$1&lt;='Gastos Gerais'!$E$4:$E$999),-('Gastos Gerais'!$C$4:$C$999))</f>
        <v>0</v>
      </c>
      <c r="T26" s="149">
        <f>SUMPRODUCT(-('Gastos Gerais'!$F$4:$F$999='Gastos das Atividades'!$B26),-('Gastos das Atividades'!T$1&gt;='Gastos Gerais'!$D$4:$D$999),-('Gastos das Atividades'!T$1&lt;='Gastos Gerais'!$E$4:$E$999),-('Gastos Gerais'!$C$4:$C$999))</f>
        <v>0</v>
      </c>
      <c r="U26" s="149">
        <f>SUMPRODUCT(-('Gastos Gerais'!$F$4:$F$999='Gastos das Atividades'!$B26),-('Gastos das Atividades'!U$1&gt;='Gastos Gerais'!$D$4:$D$999),-('Gastos das Atividades'!U$1&lt;='Gastos Gerais'!$E$4:$E$999),-('Gastos Gerais'!$C$4:$C$999))</f>
        <v>0</v>
      </c>
      <c r="V26" s="149">
        <f>SUMPRODUCT(-('Gastos Gerais'!$F$4:$F$999='Gastos das Atividades'!$B26),-('Gastos das Atividades'!V$1&gt;='Gastos Gerais'!$D$4:$D$999),-('Gastos das Atividades'!V$1&lt;='Gastos Gerais'!$E$4:$E$999),-('Gastos Gerais'!$C$4:$C$999))</f>
        <v>0</v>
      </c>
      <c r="W26" s="149">
        <f>SUMPRODUCT(-('Gastos Gerais'!$F$4:$F$999='Gastos das Atividades'!$B26),-('Gastos das Atividades'!W$1&gt;='Gastos Gerais'!$D$4:$D$999),-('Gastos das Atividades'!W$1&lt;='Gastos Gerais'!$E$4:$E$999),-('Gastos Gerais'!$C$4:$C$999))</f>
        <v>0</v>
      </c>
      <c r="X26" s="149">
        <f>SUMPRODUCT(-('Gastos Gerais'!$F$4:$F$999='Gastos das Atividades'!$B26),-('Gastos das Atividades'!X$1&gt;='Gastos Gerais'!$D$4:$D$999),-('Gastos das Atividades'!X$1&lt;='Gastos Gerais'!$E$4:$E$999),-('Gastos Gerais'!$C$4:$C$999))</f>
        <v>0</v>
      </c>
      <c r="Y26" s="149">
        <f>SUMPRODUCT(-('Gastos Gerais'!$F$4:$F$999='Gastos das Atividades'!$B26),-('Gastos das Atividades'!Y$1&gt;='Gastos Gerais'!$D$4:$D$999),-('Gastos das Atividades'!Y$1&lt;='Gastos Gerais'!$E$4:$E$999),-('Gastos Gerais'!$C$4:$C$999))</f>
        <v>0</v>
      </c>
      <c r="Z26" s="149">
        <f>SUMPRODUCT(-('Gastos Gerais'!$F$4:$F$999='Gastos das Atividades'!$B26),-('Gastos das Atividades'!Z$1&gt;='Gastos Gerais'!$D$4:$D$999),-('Gastos das Atividades'!Z$1&lt;='Gastos Gerais'!$E$4:$E$999),-('Gastos Gerais'!$C$4:$C$999))</f>
        <v>0</v>
      </c>
      <c r="AA26" s="149">
        <f>SUMPRODUCT(-('Gastos Gerais'!$F$4:$F$999='Gastos das Atividades'!$B26),-('Gastos das Atividades'!AA$1&gt;='Gastos Gerais'!$D$4:$D$999),-('Gastos das Atividades'!AA$1&lt;='Gastos Gerais'!$E$4:$E$999),-('Gastos Gerais'!$C$4:$C$999))</f>
        <v>0</v>
      </c>
      <c r="AB26" s="149">
        <f>SUMPRODUCT(-('Gastos Gerais'!$F$4:$F$999='Gastos das Atividades'!$B26),-('Gastos das Atividades'!AB$1&gt;='Gastos Gerais'!$D$4:$D$999),-('Gastos das Atividades'!AB$1&lt;='Gastos Gerais'!$E$4:$E$999),-('Gastos Gerais'!$C$4:$C$999))</f>
        <v>0</v>
      </c>
      <c r="AC26" s="149">
        <f>SUMPRODUCT(-('Gastos Gerais'!$F$4:$F$999='Gastos das Atividades'!$B26),-('Gastos das Atividades'!AC$1&gt;='Gastos Gerais'!$D$4:$D$999),-('Gastos das Atividades'!AC$1&lt;='Gastos Gerais'!$E$4:$E$999),-('Gastos Gerais'!$C$4:$C$999))</f>
        <v>0</v>
      </c>
      <c r="AD26" s="149">
        <f>SUMPRODUCT(-('Gastos Gerais'!$F$4:$F$999='Gastos das Atividades'!$B26),-('Gastos das Atividades'!AD$1&gt;='Gastos Gerais'!$D$4:$D$999),-('Gastos das Atividades'!AD$1&lt;='Gastos Gerais'!$E$4:$E$999),-('Gastos Gerais'!$C$4:$C$999))</f>
        <v>0</v>
      </c>
      <c r="AE26" s="149">
        <f>SUMPRODUCT(-('Gastos Gerais'!$F$4:$F$999='Gastos das Atividades'!$B26),-('Gastos das Atividades'!AE$1&gt;='Gastos Gerais'!$D$4:$D$999),-('Gastos das Atividades'!AE$1&lt;='Gastos Gerais'!$E$4:$E$999),-('Gastos Gerais'!$C$4:$C$999))</f>
        <v>0</v>
      </c>
      <c r="AF26" s="149">
        <f>SUMPRODUCT(-('Gastos Gerais'!$F$4:$F$999='Gastos das Atividades'!$B26),-('Gastos das Atividades'!AF$1&gt;='Gastos Gerais'!$D$4:$D$999),-('Gastos das Atividades'!AF$1&lt;='Gastos Gerais'!$E$4:$E$999),-('Gastos Gerais'!$C$4:$C$999))</f>
        <v>0</v>
      </c>
      <c r="AG26" s="149">
        <f>SUMPRODUCT(-('Gastos Gerais'!$F$4:$F$999='Gastos das Atividades'!$B26),-('Gastos das Atividades'!AG$1&gt;='Gastos Gerais'!$D$4:$D$999),-('Gastos das Atividades'!AG$1&lt;='Gastos Gerais'!$E$4:$E$999),-('Gastos Gerais'!$C$4:$C$999))</f>
        <v>0</v>
      </c>
      <c r="AH26" s="149">
        <f>SUMPRODUCT(-('Gastos Gerais'!$F$4:$F$999='Gastos das Atividades'!$B26),-('Gastos das Atividades'!AH$1&gt;='Gastos Gerais'!$D$4:$D$999),-('Gastos das Atividades'!AH$1&lt;='Gastos Gerais'!$E$4:$E$999),-('Gastos Gerais'!$C$4:$C$999))</f>
        <v>0</v>
      </c>
      <c r="AI26" s="149">
        <f>SUMPRODUCT(-('Gastos Gerais'!$F$4:$F$999='Gastos das Atividades'!$B26),-('Gastos das Atividades'!AI$1&gt;='Gastos Gerais'!$D$4:$D$999),-('Gastos das Atividades'!AI$1&lt;='Gastos Gerais'!$E$4:$E$999),-('Gastos Gerais'!$C$4:$C$999))</f>
        <v>0</v>
      </c>
      <c r="AJ26" s="149">
        <f>SUMPRODUCT(-('Gastos Gerais'!$F$4:$F$999='Gastos das Atividades'!$B26),-('Gastos das Atividades'!AJ$1&gt;='Gastos Gerais'!$D$4:$D$999),-('Gastos das Atividades'!AJ$1&lt;='Gastos Gerais'!$E$4:$E$999),-('Gastos Gerais'!$C$4:$C$999))</f>
        <v>0</v>
      </c>
      <c r="AK26" s="149">
        <f>SUMPRODUCT(-('Gastos Gerais'!$F$4:$F$999='Gastos das Atividades'!$B26),-('Gastos das Atividades'!AK$1&gt;='Gastos Gerais'!$D$4:$D$999),-('Gastos das Atividades'!AK$1&lt;='Gastos Gerais'!$E$4:$E$999),-('Gastos Gerais'!$C$4:$C$999))</f>
        <v>0</v>
      </c>
      <c r="AL26" s="149">
        <f>SUMPRODUCT(-('Gastos Gerais'!$F$4:$F$999='Gastos das Atividades'!$B26),-('Gastos das Atividades'!AL$1&gt;='Gastos Gerais'!$D$4:$D$999),-('Gastos das Atividades'!AL$1&lt;='Gastos Gerais'!$E$4:$E$999),-('Gastos Gerais'!$C$4:$C$999))</f>
        <v>0</v>
      </c>
      <c r="AM26" s="149">
        <f>SUMPRODUCT(-('Gastos Gerais'!$F$4:$F$999='Gastos das Atividades'!$B26),-('Gastos das Atividades'!AM$1&gt;='Gastos Gerais'!$D$4:$D$999),-('Gastos das Atividades'!AM$1&lt;='Gastos Gerais'!$E$4:$E$999),-('Gastos Gerais'!$C$4:$C$999))</f>
        <v>0</v>
      </c>
      <c r="AN26" s="149">
        <f>SUMPRODUCT(-('Gastos Gerais'!$F$4:$F$999='Gastos das Atividades'!$B26),-('Gastos das Atividades'!AN$1&gt;='Gastos Gerais'!$D$4:$D$999),-('Gastos das Atividades'!AN$1&lt;='Gastos Gerais'!$E$4:$E$999),-('Gastos Gerais'!$C$4:$C$999))</f>
        <v>0</v>
      </c>
      <c r="AO26" s="149">
        <f>SUMPRODUCT(-('Gastos Gerais'!$F$4:$F$999='Gastos das Atividades'!$B26),-('Gastos das Atividades'!AO$1&gt;='Gastos Gerais'!$D$4:$D$999),-('Gastos das Atividades'!AO$1&lt;='Gastos Gerais'!$E$4:$E$999),-('Gastos Gerais'!$C$4:$C$999))</f>
        <v>0</v>
      </c>
      <c r="AP26" s="149">
        <f>SUMPRODUCT(-('Gastos Gerais'!$F$4:$F$999='Gastos das Atividades'!$B26),-('Gastos das Atividades'!AP$1&gt;='Gastos Gerais'!$D$4:$D$999),-('Gastos das Atividades'!AP$1&lt;='Gastos Gerais'!$E$4:$E$999),-('Gastos Gerais'!$C$4:$C$999))</f>
        <v>0</v>
      </c>
      <c r="AQ26" s="149">
        <f>SUMPRODUCT(-('Gastos Gerais'!$F$4:$F$999='Gastos das Atividades'!$B26),-('Gastos das Atividades'!AQ$1&gt;='Gastos Gerais'!$D$4:$D$999),-('Gastos das Atividades'!AQ$1&lt;='Gastos Gerais'!$E$4:$E$999),-('Gastos Gerais'!$C$4:$C$999))</f>
        <v>0</v>
      </c>
      <c r="AR26" s="149">
        <f>SUMPRODUCT(-('Gastos Gerais'!$F$4:$F$999='Gastos das Atividades'!$B26),-('Gastos das Atividades'!AR$1&gt;='Gastos Gerais'!$D$4:$D$999),-('Gastos das Atividades'!AR$1&lt;='Gastos Gerais'!$E$4:$E$999),-('Gastos Gerais'!$C$4:$C$999))</f>
        <v>0</v>
      </c>
      <c r="AS26" s="149">
        <f>SUMPRODUCT(-('Gastos Gerais'!$F$4:$F$999='Gastos das Atividades'!$B26),-('Gastos das Atividades'!AS$1&gt;='Gastos Gerais'!$D$4:$D$999),-('Gastos das Atividades'!AS$1&lt;='Gastos Gerais'!$E$4:$E$999),-('Gastos Gerais'!$C$4:$C$999))</f>
        <v>0</v>
      </c>
      <c r="AT26" s="149">
        <f>SUMPRODUCT(-('Gastos Gerais'!$F$4:$F$999='Gastos das Atividades'!$B26),-('Gastos das Atividades'!AT$1&gt;='Gastos Gerais'!$D$4:$D$999),-('Gastos das Atividades'!AT$1&lt;='Gastos Gerais'!$E$4:$E$999),-('Gastos Gerais'!$C$4:$C$999))</f>
        <v>0</v>
      </c>
      <c r="AU26" s="149">
        <f>SUMPRODUCT(-('Gastos Gerais'!$F$4:$F$999='Gastos das Atividades'!$B26),-('Gastos das Atividades'!AU$1&gt;='Gastos Gerais'!$D$4:$D$999),-('Gastos das Atividades'!AU$1&lt;='Gastos Gerais'!$E$4:$E$999),-('Gastos Gerais'!$C$4:$C$999))</f>
        <v>0</v>
      </c>
      <c r="AV26" s="149">
        <f>SUMPRODUCT(-('Gastos Gerais'!$F$4:$F$999='Gastos das Atividades'!$B26),-('Gastos das Atividades'!AV$1&gt;='Gastos Gerais'!$D$4:$D$999),-('Gastos das Atividades'!AV$1&lt;='Gastos Gerais'!$E$4:$E$999),-('Gastos Gerais'!$C$4:$C$999))</f>
        <v>0</v>
      </c>
      <c r="AW26" s="149">
        <f>SUMPRODUCT(-('Gastos Gerais'!$F$4:$F$999='Gastos das Atividades'!$B26),-('Gastos das Atividades'!AW$1&gt;='Gastos Gerais'!$D$4:$D$999),-('Gastos das Atividades'!AW$1&lt;='Gastos Gerais'!$E$4:$E$999),-('Gastos Gerais'!$C$4:$C$999))</f>
        <v>0</v>
      </c>
      <c r="AX26" s="149">
        <f>SUMPRODUCT(-('Gastos Gerais'!$F$4:$F$999='Gastos das Atividades'!$B26),-('Gastos das Atividades'!AX$1&gt;='Gastos Gerais'!$D$4:$D$999),-('Gastos das Atividades'!AX$1&lt;='Gastos Gerais'!$E$4:$E$999),-('Gastos Gerais'!$C$4:$C$999))</f>
        <v>0</v>
      </c>
      <c r="AY26" s="318">
        <f t="shared" si="9"/>
        <v>0</v>
      </c>
      <c r="AZ26" s="149">
        <f t="shared" si="10"/>
        <v>0</v>
      </c>
      <c r="BA26" s="149">
        <f t="shared" si="11"/>
        <v>0</v>
      </c>
      <c r="BB26" s="149">
        <f t="shared" si="12"/>
        <v>0</v>
      </c>
      <c r="BC26" s="319">
        <f t="shared" si="8"/>
        <v>0</v>
      </c>
      <c r="BD26" s="156">
        <f t="shared" si="0"/>
        <v>0</v>
      </c>
      <c r="BE26" s="156">
        <f t="shared" si="1"/>
        <v>0</v>
      </c>
      <c r="BF26" s="156">
        <f t="shared" si="13"/>
        <v>0</v>
      </c>
      <c r="BG26" s="156">
        <f t="shared" si="13"/>
        <v>0</v>
      </c>
      <c r="BH26" s="320">
        <f t="shared" si="3"/>
        <v>0</v>
      </c>
    </row>
    <row r="27" spans="1:60" hidden="1">
      <c r="A27" s="321">
        <v>23</v>
      </c>
      <c r="B27" s="331"/>
      <c r="C27" s="149">
        <f>SUMPRODUCT(-('Gastos Gerais'!$F$4:$F$999='Gastos das Atividades'!$B27),-('Gastos das Atividades'!C$1&gt;='Gastos Gerais'!$D$4:$D$999),-('Gastos das Atividades'!C$1&lt;='Gastos Gerais'!$E$4:$E$999),-('Gastos Gerais'!$C$4:$C$999))</f>
        <v>0</v>
      </c>
      <c r="D27" s="149">
        <f>SUMPRODUCT(-('Gastos Gerais'!$F$4:$F$999='Gastos das Atividades'!$B27),-('Gastos das Atividades'!D$1&gt;='Gastos Gerais'!$D$4:$D$999),-('Gastos das Atividades'!D$1&lt;='Gastos Gerais'!$E$4:$E$999),-('Gastos Gerais'!$C$4:$C$999))</f>
        <v>0</v>
      </c>
      <c r="E27" s="149">
        <f>SUMPRODUCT(-('Gastos Gerais'!$F$4:$F$999='Gastos das Atividades'!$B27),-('Gastos das Atividades'!E$1&gt;='Gastos Gerais'!$D$4:$D$999),-('Gastos das Atividades'!E$1&lt;='Gastos Gerais'!$E$4:$E$999),-('Gastos Gerais'!$C$4:$C$999))</f>
        <v>0</v>
      </c>
      <c r="F27" s="149">
        <f>SUMPRODUCT(-('Gastos Gerais'!$F$4:$F$999='Gastos das Atividades'!$B27),-('Gastos das Atividades'!F$1&gt;='Gastos Gerais'!$D$4:$D$999),-('Gastos das Atividades'!F$1&lt;='Gastos Gerais'!$E$4:$E$999),-('Gastos Gerais'!$C$4:$C$999))</f>
        <v>0</v>
      </c>
      <c r="G27" s="149">
        <f>SUMPRODUCT(-('Gastos Gerais'!$F$4:$F$999='Gastos das Atividades'!$B27),-('Gastos das Atividades'!G$1&gt;='Gastos Gerais'!$D$4:$D$999),-('Gastos das Atividades'!G$1&lt;='Gastos Gerais'!$E$4:$E$999),-('Gastos Gerais'!$C$4:$C$999))</f>
        <v>0</v>
      </c>
      <c r="H27" s="149">
        <f>SUMPRODUCT(-('Gastos Gerais'!$F$4:$F$999='Gastos das Atividades'!$B27),-('Gastos das Atividades'!H$1&gt;='Gastos Gerais'!$D$4:$D$999),-('Gastos das Atividades'!H$1&lt;='Gastos Gerais'!$E$4:$E$999),-('Gastos Gerais'!$C$4:$C$999))</f>
        <v>0</v>
      </c>
      <c r="I27" s="149">
        <f>SUMPRODUCT(-('Gastos Gerais'!$F$4:$F$999='Gastos das Atividades'!$B27),-('Gastos das Atividades'!I$1&gt;='Gastos Gerais'!$D$4:$D$999),-('Gastos das Atividades'!I$1&lt;='Gastos Gerais'!$E$4:$E$999),-('Gastos Gerais'!$C$4:$C$999))</f>
        <v>0</v>
      </c>
      <c r="J27" s="149">
        <f>SUMPRODUCT(-('Gastos Gerais'!$F$4:$F$999='Gastos das Atividades'!$B27),-('Gastos das Atividades'!J$1&gt;='Gastos Gerais'!$D$4:$D$999),-('Gastos das Atividades'!J$1&lt;='Gastos Gerais'!$E$4:$E$999),-('Gastos Gerais'!$C$4:$C$999))</f>
        <v>0</v>
      </c>
      <c r="K27" s="149">
        <f>SUMPRODUCT(-('Gastos Gerais'!$F$4:$F$999='Gastos das Atividades'!$B27),-('Gastos das Atividades'!K$1&gt;='Gastos Gerais'!$D$4:$D$999),-('Gastos das Atividades'!K$1&lt;='Gastos Gerais'!$E$4:$E$999),-('Gastos Gerais'!$C$4:$C$999))</f>
        <v>0</v>
      </c>
      <c r="L27" s="149">
        <f>SUMPRODUCT(-('Gastos Gerais'!$F$4:$F$999='Gastos das Atividades'!$B27),-('Gastos das Atividades'!L$1&gt;='Gastos Gerais'!$D$4:$D$999),-('Gastos das Atividades'!L$1&lt;='Gastos Gerais'!$E$4:$E$999),-('Gastos Gerais'!$C$4:$C$999))</f>
        <v>0</v>
      </c>
      <c r="M27" s="149">
        <f>SUMPRODUCT(-('Gastos Gerais'!$F$4:$F$999='Gastos das Atividades'!$B27),-('Gastos das Atividades'!M$1&gt;='Gastos Gerais'!$D$4:$D$999),-('Gastos das Atividades'!M$1&lt;='Gastos Gerais'!$E$4:$E$999),-('Gastos Gerais'!$C$4:$C$999))</f>
        <v>0</v>
      </c>
      <c r="N27" s="149">
        <f>SUMPRODUCT(-('Gastos Gerais'!$F$4:$F$999='Gastos das Atividades'!$B27),-('Gastos das Atividades'!N$1&gt;='Gastos Gerais'!$D$4:$D$999),-('Gastos das Atividades'!N$1&lt;='Gastos Gerais'!$E$4:$E$999),-('Gastos Gerais'!$C$4:$C$999))</f>
        <v>0</v>
      </c>
      <c r="O27" s="149">
        <f>SUMPRODUCT(-('Gastos Gerais'!$F$4:$F$999='Gastos das Atividades'!$B27),-('Gastos das Atividades'!O$1&gt;='Gastos Gerais'!$D$4:$D$999),-('Gastos das Atividades'!O$1&lt;='Gastos Gerais'!$E$4:$E$999),-('Gastos Gerais'!$C$4:$C$999))</f>
        <v>0</v>
      </c>
      <c r="P27" s="149">
        <f>SUMPRODUCT(-('Gastos Gerais'!$F$4:$F$999='Gastos das Atividades'!$B27),-('Gastos das Atividades'!P$1&gt;='Gastos Gerais'!$D$4:$D$999),-('Gastos das Atividades'!P$1&lt;='Gastos Gerais'!$E$4:$E$999),-('Gastos Gerais'!$C$4:$C$999))</f>
        <v>0</v>
      </c>
      <c r="Q27" s="149">
        <f>SUMPRODUCT(-('Gastos Gerais'!$F$4:$F$999='Gastos das Atividades'!$B27),-('Gastos das Atividades'!Q$1&gt;='Gastos Gerais'!$D$4:$D$999),-('Gastos das Atividades'!Q$1&lt;='Gastos Gerais'!$E$4:$E$999),-('Gastos Gerais'!$C$4:$C$999))</f>
        <v>0</v>
      </c>
      <c r="R27" s="149">
        <f>SUMPRODUCT(-('Gastos Gerais'!$F$4:$F$999='Gastos das Atividades'!$B27),-('Gastos das Atividades'!R$1&gt;='Gastos Gerais'!$D$4:$D$999),-('Gastos das Atividades'!R$1&lt;='Gastos Gerais'!$E$4:$E$999),-('Gastos Gerais'!$C$4:$C$999))</f>
        <v>0</v>
      </c>
      <c r="S27" s="149">
        <f>SUMPRODUCT(-('Gastos Gerais'!$F$4:$F$999='Gastos das Atividades'!$B27),-('Gastos das Atividades'!S$1&gt;='Gastos Gerais'!$D$4:$D$999),-('Gastos das Atividades'!S$1&lt;='Gastos Gerais'!$E$4:$E$999),-('Gastos Gerais'!$C$4:$C$999))</f>
        <v>0</v>
      </c>
      <c r="T27" s="149">
        <f>SUMPRODUCT(-('Gastos Gerais'!$F$4:$F$999='Gastos das Atividades'!$B27),-('Gastos das Atividades'!T$1&gt;='Gastos Gerais'!$D$4:$D$999),-('Gastos das Atividades'!T$1&lt;='Gastos Gerais'!$E$4:$E$999),-('Gastos Gerais'!$C$4:$C$999))</f>
        <v>0</v>
      </c>
      <c r="U27" s="149">
        <f>SUMPRODUCT(-('Gastos Gerais'!$F$4:$F$999='Gastos das Atividades'!$B27),-('Gastos das Atividades'!U$1&gt;='Gastos Gerais'!$D$4:$D$999),-('Gastos das Atividades'!U$1&lt;='Gastos Gerais'!$E$4:$E$999),-('Gastos Gerais'!$C$4:$C$999))</f>
        <v>0</v>
      </c>
      <c r="V27" s="149">
        <f>SUMPRODUCT(-('Gastos Gerais'!$F$4:$F$999='Gastos das Atividades'!$B27),-('Gastos das Atividades'!V$1&gt;='Gastos Gerais'!$D$4:$D$999),-('Gastos das Atividades'!V$1&lt;='Gastos Gerais'!$E$4:$E$999),-('Gastos Gerais'!$C$4:$C$999))</f>
        <v>0</v>
      </c>
      <c r="W27" s="149">
        <f>SUMPRODUCT(-('Gastos Gerais'!$F$4:$F$999='Gastos das Atividades'!$B27),-('Gastos das Atividades'!W$1&gt;='Gastos Gerais'!$D$4:$D$999),-('Gastos das Atividades'!W$1&lt;='Gastos Gerais'!$E$4:$E$999),-('Gastos Gerais'!$C$4:$C$999))</f>
        <v>0</v>
      </c>
      <c r="X27" s="149">
        <f>SUMPRODUCT(-('Gastos Gerais'!$F$4:$F$999='Gastos das Atividades'!$B27),-('Gastos das Atividades'!X$1&gt;='Gastos Gerais'!$D$4:$D$999),-('Gastos das Atividades'!X$1&lt;='Gastos Gerais'!$E$4:$E$999),-('Gastos Gerais'!$C$4:$C$999))</f>
        <v>0</v>
      </c>
      <c r="Y27" s="149">
        <f>SUMPRODUCT(-('Gastos Gerais'!$F$4:$F$999='Gastos das Atividades'!$B27),-('Gastos das Atividades'!Y$1&gt;='Gastos Gerais'!$D$4:$D$999),-('Gastos das Atividades'!Y$1&lt;='Gastos Gerais'!$E$4:$E$999),-('Gastos Gerais'!$C$4:$C$999))</f>
        <v>0</v>
      </c>
      <c r="Z27" s="149">
        <f>SUMPRODUCT(-('Gastos Gerais'!$F$4:$F$999='Gastos das Atividades'!$B27),-('Gastos das Atividades'!Z$1&gt;='Gastos Gerais'!$D$4:$D$999),-('Gastos das Atividades'!Z$1&lt;='Gastos Gerais'!$E$4:$E$999),-('Gastos Gerais'!$C$4:$C$999))</f>
        <v>0</v>
      </c>
      <c r="AA27" s="149">
        <f>SUMPRODUCT(-('Gastos Gerais'!$F$4:$F$999='Gastos das Atividades'!$B27),-('Gastos das Atividades'!AA$1&gt;='Gastos Gerais'!$D$4:$D$999),-('Gastos das Atividades'!AA$1&lt;='Gastos Gerais'!$E$4:$E$999),-('Gastos Gerais'!$C$4:$C$999))</f>
        <v>0</v>
      </c>
      <c r="AB27" s="149">
        <f>SUMPRODUCT(-('Gastos Gerais'!$F$4:$F$999='Gastos das Atividades'!$B27),-('Gastos das Atividades'!AB$1&gt;='Gastos Gerais'!$D$4:$D$999),-('Gastos das Atividades'!AB$1&lt;='Gastos Gerais'!$E$4:$E$999),-('Gastos Gerais'!$C$4:$C$999))</f>
        <v>0</v>
      </c>
      <c r="AC27" s="149">
        <f>SUMPRODUCT(-('Gastos Gerais'!$F$4:$F$999='Gastos das Atividades'!$B27),-('Gastos das Atividades'!AC$1&gt;='Gastos Gerais'!$D$4:$D$999),-('Gastos das Atividades'!AC$1&lt;='Gastos Gerais'!$E$4:$E$999),-('Gastos Gerais'!$C$4:$C$999))</f>
        <v>0</v>
      </c>
      <c r="AD27" s="149">
        <f>SUMPRODUCT(-('Gastos Gerais'!$F$4:$F$999='Gastos das Atividades'!$B27),-('Gastos das Atividades'!AD$1&gt;='Gastos Gerais'!$D$4:$D$999),-('Gastos das Atividades'!AD$1&lt;='Gastos Gerais'!$E$4:$E$999),-('Gastos Gerais'!$C$4:$C$999))</f>
        <v>0</v>
      </c>
      <c r="AE27" s="149">
        <f>SUMPRODUCT(-('Gastos Gerais'!$F$4:$F$999='Gastos das Atividades'!$B27),-('Gastos das Atividades'!AE$1&gt;='Gastos Gerais'!$D$4:$D$999),-('Gastos das Atividades'!AE$1&lt;='Gastos Gerais'!$E$4:$E$999),-('Gastos Gerais'!$C$4:$C$999))</f>
        <v>0</v>
      </c>
      <c r="AF27" s="149">
        <f>SUMPRODUCT(-('Gastos Gerais'!$F$4:$F$999='Gastos das Atividades'!$B27),-('Gastos das Atividades'!AF$1&gt;='Gastos Gerais'!$D$4:$D$999),-('Gastos das Atividades'!AF$1&lt;='Gastos Gerais'!$E$4:$E$999),-('Gastos Gerais'!$C$4:$C$999))</f>
        <v>0</v>
      </c>
      <c r="AG27" s="149">
        <f>SUMPRODUCT(-('Gastos Gerais'!$F$4:$F$999='Gastos das Atividades'!$B27),-('Gastos das Atividades'!AG$1&gt;='Gastos Gerais'!$D$4:$D$999),-('Gastos das Atividades'!AG$1&lt;='Gastos Gerais'!$E$4:$E$999),-('Gastos Gerais'!$C$4:$C$999))</f>
        <v>0</v>
      </c>
      <c r="AH27" s="149">
        <f>SUMPRODUCT(-('Gastos Gerais'!$F$4:$F$999='Gastos das Atividades'!$B27),-('Gastos das Atividades'!AH$1&gt;='Gastos Gerais'!$D$4:$D$999),-('Gastos das Atividades'!AH$1&lt;='Gastos Gerais'!$E$4:$E$999),-('Gastos Gerais'!$C$4:$C$999))</f>
        <v>0</v>
      </c>
      <c r="AI27" s="149">
        <f>SUMPRODUCT(-('Gastos Gerais'!$F$4:$F$999='Gastos das Atividades'!$B27),-('Gastos das Atividades'!AI$1&gt;='Gastos Gerais'!$D$4:$D$999),-('Gastos das Atividades'!AI$1&lt;='Gastos Gerais'!$E$4:$E$999),-('Gastos Gerais'!$C$4:$C$999))</f>
        <v>0</v>
      </c>
      <c r="AJ27" s="149">
        <f>SUMPRODUCT(-('Gastos Gerais'!$F$4:$F$999='Gastos das Atividades'!$B27),-('Gastos das Atividades'!AJ$1&gt;='Gastos Gerais'!$D$4:$D$999),-('Gastos das Atividades'!AJ$1&lt;='Gastos Gerais'!$E$4:$E$999),-('Gastos Gerais'!$C$4:$C$999))</f>
        <v>0</v>
      </c>
      <c r="AK27" s="149">
        <f>SUMPRODUCT(-('Gastos Gerais'!$F$4:$F$999='Gastos das Atividades'!$B27),-('Gastos das Atividades'!AK$1&gt;='Gastos Gerais'!$D$4:$D$999),-('Gastos das Atividades'!AK$1&lt;='Gastos Gerais'!$E$4:$E$999),-('Gastos Gerais'!$C$4:$C$999))</f>
        <v>0</v>
      </c>
      <c r="AL27" s="149">
        <f>SUMPRODUCT(-('Gastos Gerais'!$F$4:$F$999='Gastos das Atividades'!$B27),-('Gastos das Atividades'!AL$1&gt;='Gastos Gerais'!$D$4:$D$999),-('Gastos das Atividades'!AL$1&lt;='Gastos Gerais'!$E$4:$E$999),-('Gastos Gerais'!$C$4:$C$999))</f>
        <v>0</v>
      </c>
      <c r="AM27" s="149">
        <f>SUMPRODUCT(-('Gastos Gerais'!$F$4:$F$999='Gastos das Atividades'!$B27),-('Gastos das Atividades'!AM$1&gt;='Gastos Gerais'!$D$4:$D$999),-('Gastos das Atividades'!AM$1&lt;='Gastos Gerais'!$E$4:$E$999),-('Gastos Gerais'!$C$4:$C$999))</f>
        <v>0</v>
      </c>
      <c r="AN27" s="149">
        <f>SUMPRODUCT(-('Gastos Gerais'!$F$4:$F$999='Gastos das Atividades'!$B27),-('Gastos das Atividades'!AN$1&gt;='Gastos Gerais'!$D$4:$D$999),-('Gastos das Atividades'!AN$1&lt;='Gastos Gerais'!$E$4:$E$999),-('Gastos Gerais'!$C$4:$C$999))</f>
        <v>0</v>
      </c>
      <c r="AO27" s="149">
        <f>SUMPRODUCT(-('Gastos Gerais'!$F$4:$F$999='Gastos das Atividades'!$B27),-('Gastos das Atividades'!AO$1&gt;='Gastos Gerais'!$D$4:$D$999),-('Gastos das Atividades'!AO$1&lt;='Gastos Gerais'!$E$4:$E$999),-('Gastos Gerais'!$C$4:$C$999))</f>
        <v>0</v>
      </c>
      <c r="AP27" s="149">
        <f>SUMPRODUCT(-('Gastos Gerais'!$F$4:$F$999='Gastos das Atividades'!$B27),-('Gastos das Atividades'!AP$1&gt;='Gastos Gerais'!$D$4:$D$999),-('Gastos das Atividades'!AP$1&lt;='Gastos Gerais'!$E$4:$E$999),-('Gastos Gerais'!$C$4:$C$999))</f>
        <v>0</v>
      </c>
      <c r="AQ27" s="149">
        <f>SUMPRODUCT(-('Gastos Gerais'!$F$4:$F$999='Gastos das Atividades'!$B27),-('Gastos das Atividades'!AQ$1&gt;='Gastos Gerais'!$D$4:$D$999),-('Gastos das Atividades'!AQ$1&lt;='Gastos Gerais'!$E$4:$E$999),-('Gastos Gerais'!$C$4:$C$999))</f>
        <v>0</v>
      </c>
      <c r="AR27" s="149">
        <f>SUMPRODUCT(-('Gastos Gerais'!$F$4:$F$999='Gastos das Atividades'!$B27),-('Gastos das Atividades'!AR$1&gt;='Gastos Gerais'!$D$4:$D$999),-('Gastos das Atividades'!AR$1&lt;='Gastos Gerais'!$E$4:$E$999),-('Gastos Gerais'!$C$4:$C$999))</f>
        <v>0</v>
      </c>
      <c r="AS27" s="149">
        <f>SUMPRODUCT(-('Gastos Gerais'!$F$4:$F$999='Gastos das Atividades'!$B27),-('Gastos das Atividades'!AS$1&gt;='Gastos Gerais'!$D$4:$D$999),-('Gastos das Atividades'!AS$1&lt;='Gastos Gerais'!$E$4:$E$999),-('Gastos Gerais'!$C$4:$C$999))</f>
        <v>0</v>
      </c>
      <c r="AT27" s="149">
        <f>SUMPRODUCT(-('Gastos Gerais'!$F$4:$F$999='Gastos das Atividades'!$B27),-('Gastos das Atividades'!AT$1&gt;='Gastos Gerais'!$D$4:$D$999),-('Gastos das Atividades'!AT$1&lt;='Gastos Gerais'!$E$4:$E$999),-('Gastos Gerais'!$C$4:$C$999))</f>
        <v>0</v>
      </c>
      <c r="AU27" s="149">
        <f>SUMPRODUCT(-('Gastos Gerais'!$F$4:$F$999='Gastos das Atividades'!$B27),-('Gastos das Atividades'!AU$1&gt;='Gastos Gerais'!$D$4:$D$999),-('Gastos das Atividades'!AU$1&lt;='Gastos Gerais'!$E$4:$E$999),-('Gastos Gerais'!$C$4:$C$999))</f>
        <v>0</v>
      </c>
      <c r="AV27" s="149">
        <f>SUMPRODUCT(-('Gastos Gerais'!$F$4:$F$999='Gastos das Atividades'!$B27),-('Gastos das Atividades'!AV$1&gt;='Gastos Gerais'!$D$4:$D$999),-('Gastos das Atividades'!AV$1&lt;='Gastos Gerais'!$E$4:$E$999),-('Gastos Gerais'!$C$4:$C$999))</f>
        <v>0</v>
      </c>
      <c r="AW27" s="149">
        <f>SUMPRODUCT(-('Gastos Gerais'!$F$4:$F$999='Gastos das Atividades'!$B27),-('Gastos das Atividades'!AW$1&gt;='Gastos Gerais'!$D$4:$D$999),-('Gastos das Atividades'!AW$1&lt;='Gastos Gerais'!$E$4:$E$999),-('Gastos Gerais'!$C$4:$C$999))</f>
        <v>0</v>
      </c>
      <c r="AX27" s="149">
        <f>SUMPRODUCT(-('Gastos Gerais'!$F$4:$F$999='Gastos das Atividades'!$B27),-('Gastos das Atividades'!AX$1&gt;='Gastos Gerais'!$D$4:$D$999),-('Gastos das Atividades'!AX$1&lt;='Gastos Gerais'!$E$4:$E$999),-('Gastos Gerais'!$C$4:$C$999))</f>
        <v>0</v>
      </c>
      <c r="AY27" s="318">
        <f t="shared" si="9"/>
        <v>0</v>
      </c>
      <c r="AZ27" s="149">
        <f t="shared" si="10"/>
        <v>0</v>
      </c>
      <c r="BA27" s="149">
        <f t="shared" si="11"/>
        <v>0</v>
      </c>
      <c r="BB27" s="149">
        <f t="shared" si="12"/>
        <v>0</v>
      </c>
      <c r="BC27" s="319">
        <f t="shared" si="8"/>
        <v>0</v>
      </c>
      <c r="BD27" s="156">
        <f t="shared" si="0"/>
        <v>0</v>
      </c>
      <c r="BE27" s="156">
        <f t="shared" si="1"/>
        <v>0</v>
      </c>
      <c r="BF27" s="156">
        <f t="shared" si="13"/>
        <v>0</v>
      </c>
      <c r="BG27" s="156">
        <f t="shared" si="13"/>
        <v>0</v>
      </c>
      <c r="BH27" s="320">
        <f t="shared" si="3"/>
        <v>0</v>
      </c>
    </row>
    <row r="28" spans="1:60" hidden="1">
      <c r="A28" s="321">
        <v>24</v>
      </c>
      <c r="B28" s="332"/>
      <c r="C28" s="149">
        <f>SUMPRODUCT(-('Gastos Gerais'!$F$4:$F$999='Gastos das Atividades'!$B28),-('Gastos das Atividades'!C$1&gt;='Gastos Gerais'!$D$4:$D$999),-('Gastos das Atividades'!C$1&lt;='Gastos Gerais'!$E$4:$E$999),-('Gastos Gerais'!$C$4:$C$999))</f>
        <v>0</v>
      </c>
      <c r="D28" s="149">
        <f>SUMPRODUCT(-('Gastos Gerais'!$F$4:$F$999='Gastos das Atividades'!$B28),-('Gastos das Atividades'!D$1&gt;='Gastos Gerais'!$D$4:$D$999),-('Gastos das Atividades'!D$1&lt;='Gastos Gerais'!$E$4:$E$999),-('Gastos Gerais'!$C$4:$C$999))</f>
        <v>0</v>
      </c>
      <c r="E28" s="149">
        <f>SUMPRODUCT(-('Gastos Gerais'!$F$4:$F$999='Gastos das Atividades'!$B28),-('Gastos das Atividades'!E$1&gt;='Gastos Gerais'!$D$4:$D$999),-('Gastos das Atividades'!E$1&lt;='Gastos Gerais'!$E$4:$E$999),-('Gastos Gerais'!$C$4:$C$999))</f>
        <v>0</v>
      </c>
      <c r="F28" s="149">
        <f>SUMPRODUCT(-('Gastos Gerais'!$F$4:$F$999='Gastos das Atividades'!$B28),-('Gastos das Atividades'!F$1&gt;='Gastos Gerais'!$D$4:$D$999),-('Gastos das Atividades'!F$1&lt;='Gastos Gerais'!$E$4:$E$999),-('Gastos Gerais'!$C$4:$C$999))</f>
        <v>0</v>
      </c>
      <c r="G28" s="149">
        <f>SUMPRODUCT(-('Gastos Gerais'!$F$4:$F$999='Gastos das Atividades'!$B28),-('Gastos das Atividades'!G$1&gt;='Gastos Gerais'!$D$4:$D$999),-('Gastos das Atividades'!G$1&lt;='Gastos Gerais'!$E$4:$E$999),-('Gastos Gerais'!$C$4:$C$999))</f>
        <v>0</v>
      </c>
      <c r="H28" s="149">
        <f>SUMPRODUCT(-('Gastos Gerais'!$F$4:$F$999='Gastos das Atividades'!$B28),-('Gastos das Atividades'!H$1&gt;='Gastos Gerais'!$D$4:$D$999),-('Gastos das Atividades'!H$1&lt;='Gastos Gerais'!$E$4:$E$999),-('Gastos Gerais'!$C$4:$C$999))</f>
        <v>0</v>
      </c>
      <c r="I28" s="149">
        <f>SUMPRODUCT(-('Gastos Gerais'!$F$4:$F$999='Gastos das Atividades'!$B28),-('Gastos das Atividades'!I$1&gt;='Gastos Gerais'!$D$4:$D$999),-('Gastos das Atividades'!I$1&lt;='Gastos Gerais'!$E$4:$E$999),-('Gastos Gerais'!$C$4:$C$999))</f>
        <v>0</v>
      </c>
      <c r="J28" s="149">
        <f>SUMPRODUCT(-('Gastos Gerais'!$F$4:$F$999='Gastos das Atividades'!$B28),-('Gastos das Atividades'!J$1&gt;='Gastos Gerais'!$D$4:$D$999),-('Gastos das Atividades'!J$1&lt;='Gastos Gerais'!$E$4:$E$999),-('Gastos Gerais'!$C$4:$C$999))</f>
        <v>0</v>
      </c>
      <c r="K28" s="149">
        <f>SUMPRODUCT(-('Gastos Gerais'!$F$4:$F$999='Gastos das Atividades'!$B28),-('Gastos das Atividades'!K$1&gt;='Gastos Gerais'!$D$4:$D$999),-('Gastos das Atividades'!K$1&lt;='Gastos Gerais'!$E$4:$E$999),-('Gastos Gerais'!$C$4:$C$999))</f>
        <v>0</v>
      </c>
      <c r="L28" s="149">
        <f>SUMPRODUCT(-('Gastos Gerais'!$F$4:$F$999='Gastos das Atividades'!$B28),-('Gastos das Atividades'!L$1&gt;='Gastos Gerais'!$D$4:$D$999),-('Gastos das Atividades'!L$1&lt;='Gastos Gerais'!$E$4:$E$999),-('Gastos Gerais'!$C$4:$C$999))</f>
        <v>0</v>
      </c>
      <c r="M28" s="149">
        <f>SUMPRODUCT(-('Gastos Gerais'!$F$4:$F$999='Gastos das Atividades'!$B28),-('Gastos das Atividades'!M$1&gt;='Gastos Gerais'!$D$4:$D$999),-('Gastos das Atividades'!M$1&lt;='Gastos Gerais'!$E$4:$E$999),-('Gastos Gerais'!$C$4:$C$999))</f>
        <v>0</v>
      </c>
      <c r="N28" s="149">
        <f>SUMPRODUCT(-('Gastos Gerais'!$F$4:$F$999='Gastos das Atividades'!$B28),-('Gastos das Atividades'!N$1&gt;='Gastos Gerais'!$D$4:$D$999),-('Gastos das Atividades'!N$1&lt;='Gastos Gerais'!$E$4:$E$999),-('Gastos Gerais'!$C$4:$C$999))</f>
        <v>0</v>
      </c>
      <c r="O28" s="149">
        <f>SUMPRODUCT(-('Gastos Gerais'!$F$4:$F$999='Gastos das Atividades'!$B28),-('Gastos das Atividades'!O$1&gt;='Gastos Gerais'!$D$4:$D$999),-('Gastos das Atividades'!O$1&lt;='Gastos Gerais'!$E$4:$E$999),-('Gastos Gerais'!$C$4:$C$999))</f>
        <v>0</v>
      </c>
      <c r="P28" s="149">
        <f>SUMPRODUCT(-('Gastos Gerais'!$F$4:$F$999='Gastos das Atividades'!$B28),-('Gastos das Atividades'!P$1&gt;='Gastos Gerais'!$D$4:$D$999),-('Gastos das Atividades'!P$1&lt;='Gastos Gerais'!$E$4:$E$999),-('Gastos Gerais'!$C$4:$C$999))</f>
        <v>0</v>
      </c>
      <c r="Q28" s="149">
        <f>SUMPRODUCT(-('Gastos Gerais'!$F$4:$F$999='Gastos das Atividades'!$B28),-('Gastos das Atividades'!Q$1&gt;='Gastos Gerais'!$D$4:$D$999),-('Gastos das Atividades'!Q$1&lt;='Gastos Gerais'!$E$4:$E$999),-('Gastos Gerais'!$C$4:$C$999))</f>
        <v>0</v>
      </c>
      <c r="R28" s="149">
        <f>SUMPRODUCT(-('Gastos Gerais'!$F$4:$F$999='Gastos das Atividades'!$B28),-('Gastos das Atividades'!R$1&gt;='Gastos Gerais'!$D$4:$D$999),-('Gastos das Atividades'!R$1&lt;='Gastos Gerais'!$E$4:$E$999),-('Gastos Gerais'!$C$4:$C$999))</f>
        <v>0</v>
      </c>
      <c r="S28" s="149">
        <f>SUMPRODUCT(-('Gastos Gerais'!$F$4:$F$999='Gastos das Atividades'!$B28),-('Gastos das Atividades'!S$1&gt;='Gastos Gerais'!$D$4:$D$999),-('Gastos das Atividades'!S$1&lt;='Gastos Gerais'!$E$4:$E$999),-('Gastos Gerais'!$C$4:$C$999))</f>
        <v>0</v>
      </c>
      <c r="T28" s="149">
        <f>SUMPRODUCT(-('Gastos Gerais'!$F$4:$F$999='Gastos das Atividades'!$B28),-('Gastos das Atividades'!T$1&gt;='Gastos Gerais'!$D$4:$D$999),-('Gastos das Atividades'!T$1&lt;='Gastos Gerais'!$E$4:$E$999),-('Gastos Gerais'!$C$4:$C$999))</f>
        <v>0</v>
      </c>
      <c r="U28" s="149">
        <f>SUMPRODUCT(-('Gastos Gerais'!$F$4:$F$999='Gastos das Atividades'!$B28),-('Gastos das Atividades'!U$1&gt;='Gastos Gerais'!$D$4:$D$999),-('Gastos das Atividades'!U$1&lt;='Gastos Gerais'!$E$4:$E$999),-('Gastos Gerais'!$C$4:$C$999))</f>
        <v>0</v>
      </c>
      <c r="V28" s="149">
        <f>SUMPRODUCT(-('Gastos Gerais'!$F$4:$F$999='Gastos das Atividades'!$B28),-('Gastos das Atividades'!V$1&gt;='Gastos Gerais'!$D$4:$D$999),-('Gastos das Atividades'!V$1&lt;='Gastos Gerais'!$E$4:$E$999),-('Gastos Gerais'!$C$4:$C$999))</f>
        <v>0</v>
      </c>
      <c r="W28" s="149">
        <f>SUMPRODUCT(-('Gastos Gerais'!$F$4:$F$999='Gastos das Atividades'!$B28),-('Gastos das Atividades'!W$1&gt;='Gastos Gerais'!$D$4:$D$999),-('Gastos das Atividades'!W$1&lt;='Gastos Gerais'!$E$4:$E$999),-('Gastos Gerais'!$C$4:$C$999))</f>
        <v>0</v>
      </c>
      <c r="X28" s="149">
        <f>SUMPRODUCT(-('Gastos Gerais'!$F$4:$F$999='Gastos das Atividades'!$B28),-('Gastos das Atividades'!X$1&gt;='Gastos Gerais'!$D$4:$D$999),-('Gastos das Atividades'!X$1&lt;='Gastos Gerais'!$E$4:$E$999),-('Gastos Gerais'!$C$4:$C$999))</f>
        <v>0</v>
      </c>
      <c r="Y28" s="149">
        <f>SUMPRODUCT(-('Gastos Gerais'!$F$4:$F$999='Gastos das Atividades'!$B28),-('Gastos das Atividades'!Y$1&gt;='Gastos Gerais'!$D$4:$D$999),-('Gastos das Atividades'!Y$1&lt;='Gastos Gerais'!$E$4:$E$999),-('Gastos Gerais'!$C$4:$C$999))</f>
        <v>0</v>
      </c>
      <c r="Z28" s="149">
        <f>SUMPRODUCT(-('Gastos Gerais'!$F$4:$F$999='Gastos das Atividades'!$B28),-('Gastos das Atividades'!Z$1&gt;='Gastos Gerais'!$D$4:$D$999),-('Gastos das Atividades'!Z$1&lt;='Gastos Gerais'!$E$4:$E$999),-('Gastos Gerais'!$C$4:$C$999))</f>
        <v>0</v>
      </c>
      <c r="AA28" s="149">
        <f>SUMPRODUCT(-('Gastos Gerais'!$F$4:$F$999='Gastos das Atividades'!$B28),-('Gastos das Atividades'!AA$1&gt;='Gastos Gerais'!$D$4:$D$999),-('Gastos das Atividades'!AA$1&lt;='Gastos Gerais'!$E$4:$E$999),-('Gastos Gerais'!$C$4:$C$999))</f>
        <v>0</v>
      </c>
      <c r="AB28" s="149">
        <f>SUMPRODUCT(-('Gastos Gerais'!$F$4:$F$999='Gastos das Atividades'!$B28),-('Gastos das Atividades'!AB$1&gt;='Gastos Gerais'!$D$4:$D$999),-('Gastos das Atividades'!AB$1&lt;='Gastos Gerais'!$E$4:$E$999),-('Gastos Gerais'!$C$4:$C$999))</f>
        <v>0</v>
      </c>
      <c r="AC28" s="149">
        <f>SUMPRODUCT(-('Gastos Gerais'!$F$4:$F$999='Gastos das Atividades'!$B28),-('Gastos das Atividades'!AC$1&gt;='Gastos Gerais'!$D$4:$D$999),-('Gastos das Atividades'!AC$1&lt;='Gastos Gerais'!$E$4:$E$999),-('Gastos Gerais'!$C$4:$C$999))</f>
        <v>0</v>
      </c>
      <c r="AD28" s="149">
        <f>SUMPRODUCT(-('Gastos Gerais'!$F$4:$F$999='Gastos das Atividades'!$B28),-('Gastos das Atividades'!AD$1&gt;='Gastos Gerais'!$D$4:$D$999),-('Gastos das Atividades'!AD$1&lt;='Gastos Gerais'!$E$4:$E$999),-('Gastos Gerais'!$C$4:$C$999))</f>
        <v>0</v>
      </c>
      <c r="AE28" s="149">
        <f>SUMPRODUCT(-('Gastos Gerais'!$F$4:$F$999='Gastos das Atividades'!$B28),-('Gastos das Atividades'!AE$1&gt;='Gastos Gerais'!$D$4:$D$999),-('Gastos das Atividades'!AE$1&lt;='Gastos Gerais'!$E$4:$E$999),-('Gastos Gerais'!$C$4:$C$999))</f>
        <v>0</v>
      </c>
      <c r="AF28" s="149">
        <f>SUMPRODUCT(-('Gastos Gerais'!$F$4:$F$999='Gastos das Atividades'!$B28),-('Gastos das Atividades'!AF$1&gt;='Gastos Gerais'!$D$4:$D$999),-('Gastos das Atividades'!AF$1&lt;='Gastos Gerais'!$E$4:$E$999),-('Gastos Gerais'!$C$4:$C$999))</f>
        <v>0</v>
      </c>
      <c r="AG28" s="149">
        <f>SUMPRODUCT(-('Gastos Gerais'!$F$4:$F$999='Gastos das Atividades'!$B28),-('Gastos das Atividades'!AG$1&gt;='Gastos Gerais'!$D$4:$D$999),-('Gastos das Atividades'!AG$1&lt;='Gastos Gerais'!$E$4:$E$999),-('Gastos Gerais'!$C$4:$C$999))</f>
        <v>0</v>
      </c>
      <c r="AH28" s="149">
        <f>SUMPRODUCT(-('Gastos Gerais'!$F$4:$F$999='Gastos das Atividades'!$B28),-('Gastos das Atividades'!AH$1&gt;='Gastos Gerais'!$D$4:$D$999),-('Gastos das Atividades'!AH$1&lt;='Gastos Gerais'!$E$4:$E$999),-('Gastos Gerais'!$C$4:$C$999))</f>
        <v>0</v>
      </c>
      <c r="AI28" s="149">
        <f>SUMPRODUCT(-('Gastos Gerais'!$F$4:$F$999='Gastos das Atividades'!$B28),-('Gastos das Atividades'!AI$1&gt;='Gastos Gerais'!$D$4:$D$999),-('Gastos das Atividades'!AI$1&lt;='Gastos Gerais'!$E$4:$E$999),-('Gastos Gerais'!$C$4:$C$999))</f>
        <v>0</v>
      </c>
      <c r="AJ28" s="149">
        <f>SUMPRODUCT(-('Gastos Gerais'!$F$4:$F$999='Gastos das Atividades'!$B28),-('Gastos das Atividades'!AJ$1&gt;='Gastos Gerais'!$D$4:$D$999),-('Gastos das Atividades'!AJ$1&lt;='Gastos Gerais'!$E$4:$E$999),-('Gastos Gerais'!$C$4:$C$999))</f>
        <v>0</v>
      </c>
      <c r="AK28" s="149">
        <f>SUMPRODUCT(-('Gastos Gerais'!$F$4:$F$999='Gastos das Atividades'!$B28),-('Gastos das Atividades'!AK$1&gt;='Gastos Gerais'!$D$4:$D$999),-('Gastos das Atividades'!AK$1&lt;='Gastos Gerais'!$E$4:$E$999),-('Gastos Gerais'!$C$4:$C$999))</f>
        <v>0</v>
      </c>
      <c r="AL28" s="149">
        <f>SUMPRODUCT(-('Gastos Gerais'!$F$4:$F$999='Gastos das Atividades'!$B28),-('Gastos das Atividades'!AL$1&gt;='Gastos Gerais'!$D$4:$D$999),-('Gastos das Atividades'!AL$1&lt;='Gastos Gerais'!$E$4:$E$999),-('Gastos Gerais'!$C$4:$C$999))</f>
        <v>0</v>
      </c>
      <c r="AM28" s="149">
        <f>SUMPRODUCT(-('Gastos Gerais'!$F$4:$F$999='Gastos das Atividades'!$B28),-('Gastos das Atividades'!AM$1&gt;='Gastos Gerais'!$D$4:$D$999),-('Gastos das Atividades'!AM$1&lt;='Gastos Gerais'!$E$4:$E$999),-('Gastos Gerais'!$C$4:$C$999))</f>
        <v>0</v>
      </c>
      <c r="AN28" s="149">
        <f>SUMPRODUCT(-('Gastos Gerais'!$F$4:$F$999='Gastos das Atividades'!$B28),-('Gastos das Atividades'!AN$1&gt;='Gastos Gerais'!$D$4:$D$999),-('Gastos das Atividades'!AN$1&lt;='Gastos Gerais'!$E$4:$E$999),-('Gastos Gerais'!$C$4:$C$999))</f>
        <v>0</v>
      </c>
      <c r="AO28" s="149">
        <f>SUMPRODUCT(-('Gastos Gerais'!$F$4:$F$999='Gastos das Atividades'!$B28),-('Gastos das Atividades'!AO$1&gt;='Gastos Gerais'!$D$4:$D$999),-('Gastos das Atividades'!AO$1&lt;='Gastos Gerais'!$E$4:$E$999),-('Gastos Gerais'!$C$4:$C$999))</f>
        <v>0</v>
      </c>
      <c r="AP28" s="149">
        <f>SUMPRODUCT(-('Gastos Gerais'!$F$4:$F$999='Gastos das Atividades'!$B28),-('Gastos das Atividades'!AP$1&gt;='Gastos Gerais'!$D$4:$D$999),-('Gastos das Atividades'!AP$1&lt;='Gastos Gerais'!$E$4:$E$999),-('Gastos Gerais'!$C$4:$C$999))</f>
        <v>0</v>
      </c>
      <c r="AQ28" s="149">
        <f>SUMPRODUCT(-('Gastos Gerais'!$F$4:$F$999='Gastos das Atividades'!$B28),-('Gastos das Atividades'!AQ$1&gt;='Gastos Gerais'!$D$4:$D$999),-('Gastos das Atividades'!AQ$1&lt;='Gastos Gerais'!$E$4:$E$999),-('Gastos Gerais'!$C$4:$C$999))</f>
        <v>0</v>
      </c>
      <c r="AR28" s="149">
        <f>SUMPRODUCT(-('Gastos Gerais'!$F$4:$F$999='Gastos das Atividades'!$B28),-('Gastos das Atividades'!AR$1&gt;='Gastos Gerais'!$D$4:$D$999),-('Gastos das Atividades'!AR$1&lt;='Gastos Gerais'!$E$4:$E$999),-('Gastos Gerais'!$C$4:$C$999))</f>
        <v>0</v>
      </c>
      <c r="AS28" s="149">
        <f>SUMPRODUCT(-('Gastos Gerais'!$F$4:$F$999='Gastos das Atividades'!$B28),-('Gastos das Atividades'!AS$1&gt;='Gastos Gerais'!$D$4:$D$999),-('Gastos das Atividades'!AS$1&lt;='Gastos Gerais'!$E$4:$E$999),-('Gastos Gerais'!$C$4:$C$999))</f>
        <v>0</v>
      </c>
      <c r="AT28" s="149">
        <f>SUMPRODUCT(-('Gastos Gerais'!$F$4:$F$999='Gastos das Atividades'!$B28),-('Gastos das Atividades'!AT$1&gt;='Gastos Gerais'!$D$4:$D$999),-('Gastos das Atividades'!AT$1&lt;='Gastos Gerais'!$E$4:$E$999),-('Gastos Gerais'!$C$4:$C$999))</f>
        <v>0</v>
      </c>
      <c r="AU28" s="149">
        <f>SUMPRODUCT(-('Gastos Gerais'!$F$4:$F$999='Gastos das Atividades'!$B28),-('Gastos das Atividades'!AU$1&gt;='Gastos Gerais'!$D$4:$D$999),-('Gastos das Atividades'!AU$1&lt;='Gastos Gerais'!$E$4:$E$999),-('Gastos Gerais'!$C$4:$C$999))</f>
        <v>0</v>
      </c>
      <c r="AV28" s="149">
        <f>SUMPRODUCT(-('Gastos Gerais'!$F$4:$F$999='Gastos das Atividades'!$B28),-('Gastos das Atividades'!AV$1&gt;='Gastos Gerais'!$D$4:$D$999),-('Gastos das Atividades'!AV$1&lt;='Gastos Gerais'!$E$4:$E$999),-('Gastos Gerais'!$C$4:$C$999))</f>
        <v>0</v>
      </c>
      <c r="AW28" s="149">
        <f>SUMPRODUCT(-('Gastos Gerais'!$F$4:$F$999='Gastos das Atividades'!$B28),-('Gastos das Atividades'!AW$1&gt;='Gastos Gerais'!$D$4:$D$999),-('Gastos das Atividades'!AW$1&lt;='Gastos Gerais'!$E$4:$E$999),-('Gastos Gerais'!$C$4:$C$999))</f>
        <v>0</v>
      </c>
      <c r="AX28" s="149">
        <f>SUMPRODUCT(-('Gastos Gerais'!$F$4:$F$999='Gastos das Atividades'!$B28),-('Gastos das Atividades'!AX$1&gt;='Gastos Gerais'!$D$4:$D$999),-('Gastos das Atividades'!AX$1&lt;='Gastos Gerais'!$E$4:$E$999),-('Gastos Gerais'!$C$4:$C$999))</f>
        <v>0</v>
      </c>
      <c r="AY28" s="318">
        <f t="shared" si="9"/>
        <v>0</v>
      </c>
      <c r="AZ28" s="149">
        <f t="shared" si="10"/>
        <v>0</v>
      </c>
      <c r="BA28" s="149">
        <f t="shared" si="11"/>
        <v>0</v>
      </c>
      <c r="BB28" s="149">
        <f t="shared" si="12"/>
        <v>0</v>
      </c>
      <c r="BC28" s="319">
        <f t="shared" si="8"/>
        <v>0</v>
      </c>
      <c r="BD28" s="156">
        <f t="shared" si="0"/>
        <v>0</v>
      </c>
      <c r="BE28" s="156">
        <f t="shared" si="1"/>
        <v>0</v>
      </c>
      <c r="BF28" s="156">
        <f t="shared" si="13"/>
        <v>0</v>
      </c>
      <c r="BG28" s="156">
        <f t="shared" si="13"/>
        <v>0</v>
      </c>
      <c r="BH28" s="320">
        <f t="shared" si="3"/>
        <v>0</v>
      </c>
    </row>
    <row r="29" spans="1:60" hidden="1">
      <c r="A29" s="321">
        <v>25</v>
      </c>
      <c r="B29" s="331"/>
      <c r="C29" s="149">
        <f>SUMPRODUCT(-('Gastos Gerais'!$F$4:$F$999='Gastos das Atividades'!$B29),-('Gastos das Atividades'!C$1&gt;='Gastos Gerais'!$D$4:$D$999),-('Gastos das Atividades'!C$1&lt;='Gastos Gerais'!$E$4:$E$999),-('Gastos Gerais'!$C$4:$C$999))</f>
        <v>0</v>
      </c>
      <c r="D29" s="149">
        <f>SUMPRODUCT(-('Gastos Gerais'!$F$4:$F$999='Gastos das Atividades'!$B29),-('Gastos das Atividades'!D$1&gt;='Gastos Gerais'!$D$4:$D$999),-('Gastos das Atividades'!D$1&lt;='Gastos Gerais'!$E$4:$E$999),-('Gastos Gerais'!$C$4:$C$999))</f>
        <v>0</v>
      </c>
      <c r="E29" s="149">
        <f>SUMPRODUCT(-('Gastos Gerais'!$F$4:$F$999='Gastos das Atividades'!$B29),-('Gastos das Atividades'!E$1&gt;='Gastos Gerais'!$D$4:$D$999),-('Gastos das Atividades'!E$1&lt;='Gastos Gerais'!$E$4:$E$999),-('Gastos Gerais'!$C$4:$C$999))</f>
        <v>0</v>
      </c>
      <c r="F29" s="149">
        <f>SUMPRODUCT(-('Gastos Gerais'!$F$4:$F$999='Gastos das Atividades'!$B29),-('Gastos das Atividades'!F$1&gt;='Gastos Gerais'!$D$4:$D$999),-('Gastos das Atividades'!F$1&lt;='Gastos Gerais'!$E$4:$E$999),-('Gastos Gerais'!$C$4:$C$999))</f>
        <v>0</v>
      </c>
      <c r="G29" s="149">
        <f>SUMPRODUCT(-('Gastos Gerais'!$F$4:$F$999='Gastos das Atividades'!$B29),-('Gastos das Atividades'!G$1&gt;='Gastos Gerais'!$D$4:$D$999),-('Gastos das Atividades'!G$1&lt;='Gastos Gerais'!$E$4:$E$999),-('Gastos Gerais'!$C$4:$C$999))</f>
        <v>0</v>
      </c>
      <c r="H29" s="149">
        <f>SUMPRODUCT(-('Gastos Gerais'!$F$4:$F$999='Gastos das Atividades'!$B29),-('Gastos das Atividades'!H$1&gt;='Gastos Gerais'!$D$4:$D$999),-('Gastos das Atividades'!H$1&lt;='Gastos Gerais'!$E$4:$E$999),-('Gastos Gerais'!$C$4:$C$999))</f>
        <v>0</v>
      </c>
      <c r="I29" s="149">
        <f>SUMPRODUCT(-('Gastos Gerais'!$F$4:$F$999='Gastos das Atividades'!$B29),-('Gastos das Atividades'!I$1&gt;='Gastos Gerais'!$D$4:$D$999),-('Gastos das Atividades'!I$1&lt;='Gastos Gerais'!$E$4:$E$999),-('Gastos Gerais'!$C$4:$C$999))</f>
        <v>0</v>
      </c>
      <c r="J29" s="149">
        <f>SUMPRODUCT(-('Gastos Gerais'!$F$4:$F$999='Gastos das Atividades'!$B29),-('Gastos das Atividades'!J$1&gt;='Gastos Gerais'!$D$4:$D$999),-('Gastos das Atividades'!J$1&lt;='Gastos Gerais'!$E$4:$E$999),-('Gastos Gerais'!$C$4:$C$999))</f>
        <v>0</v>
      </c>
      <c r="K29" s="149">
        <f>SUMPRODUCT(-('Gastos Gerais'!$F$4:$F$999='Gastos das Atividades'!$B29),-('Gastos das Atividades'!K$1&gt;='Gastos Gerais'!$D$4:$D$999),-('Gastos das Atividades'!K$1&lt;='Gastos Gerais'!$E$4:$E$999),-('Gastos Gerais'!$C$4:$C$999))</f>
        <v>0</v>
      </c>
      <c r="L29" s="149">
        <f>SUMPRODUCT(-('Gastos Gerais'!$F$4:$F$999='Gastos das Atividades'!$B29),-('Gastos das Atividades'!L$1&gt;='Gastos Gerais'!$D$4:$D$999),-('Gastos das Atividades'!L$1&lt;='Gastos Gerais'!$E$4:$E$999),-('Gastos Gerais'!$C$4:$C$999))</f>
        <v>0</v>
      </c>
      <c r="M29" s="149">
        <f>SUMPRODUCT(-('Gastos Gerais'!$F$4:$F$999='Gastos das Atividades'!$B29),-('Gastos das Atividades'!M$1&gt;='Gastos Gerais'!$D$4:$D$999),-('Gastos das Atividades'!M$1&lt;='Gastos Gerais'!$E$4:$E$999),-('Gastos Gerais'!$C$4:$C$999))</f>
        <v>0</v>
      </c>
      <c r="N29" s="149">
        <f>SUMPRODUCT(-('Gastos Gerais'!$F$4:$F$999='Gastos das Atividades'!$B29),-('Gastos das Atividades'!N$1&gt;='Gastos Gerais'!$D$4:$D$999),-('Gastos das Atividades'!N$1&lt;='Gastos Gerais'!$E$4:$E$999),-('Gastos Gerais'!$C$4:$C$999))</f>
        <v>0</v>
      </c>
      <c r="O29" s="149">
        <f>SUMPRODUCT(-('Gastos Gerais'!$F$4:$F$999='Gastos das Atividades'!$B29),-('Gastos das Atividades'!O$1&gt;='Gastos Gerais'!$D$4:$D$999),-('Gastos das Atividades'!O$1&lt;='Gastos Gerais'!$E$4:$E$999),-('Gastos Gerais'!$C$4:$C$999))</f>
        <v>0</v>
      </c>
      <c r="P29" s="149">
        <f>SUMPRODUCT(-('Gastos Gerais'!$F$4:$F$999='Gastos das Atividades'!$B29),-('Gastos das Atividades'!P$1&gt;='Gastos Gerais'!$D$4:$D$999),-('Gastos das Atividades'!P$1&lt;='Gastos Gerais'!$E$4:$E$999),-('Gastos Gerais'!$C$4:$C$999))</f>
        <v>0</v>
      </c>
      <c r="Q29" s="149">
        <f>SUMPRODUCT(-('Gastos Gerais'!$F$4:$F$999='Gastos das Atividades'!$B29),-('Gastos das Atividades'!Q$1&gt;='Gastos Gerais'!$D$4:$D$999),-('Gastos das Atividades'!Q$1&lt;='Gastos Gerais'!$E$4:$E$999),-('Gastos Gerais'!$C$4:$C$999))</f>
        <v>0</v>
      </c>
      <c r="R29" s="149">
        <f>SUMPRODUCT(-('Gastos Gerais'!$F$4:$F$999='Gastos das Atividades'!$B29),-('Gastos das Atividades'!R$1&gt;='Gastos Gerais'!$D$4:$D$999),-('Gastos das Atividades'!R$1&lt;='Gastos Gerais'!$E$4:$E$999),-('Gastos Gerais'!$C$4:$C$999))</f>
        <v>0</v>
      </c>
      <c r="S29" s="149">
        <f>SUMPRODUCT(-('Gastos Gerais'!$F$4:$F$999='Gastos das Atividades'!$B29),-('Gastos das Atividades'!S$1&gt;='Gastos Gerais'!$D$4:$D$999),-('Gastos das Atividades'!S$1&lt;='Gastos Gerais'!$E$4:$E$999),-('Gastos Gerais'!$C$4:$C$999))</f>
        <v>0</v>
      </c>
      <c r="T29" s="149">
        <f>SUMPRODUCT(-('Gastos Gerais'!$F$4:$F$999='Gastos das Atividades'!$B29),-('Gastos das Atividades'!T$1&gt;='Gastos Gerais'!$D$4:$D$999),-('Gastos das Atividades'!T$1&lt;='Gastos Gerais'!$E$4:$E$999),-('Gastos Gerais'!$C$4:$C$999))</f>
        <v>0</v>
      </c>
      <c r="U29" s="149">
        <f>SUMPRODUCT(-('Gastos Gerais'!$F$4:$F$999='Gastos das Atividades'!$B29),-('Gastos das Atividades'!U$1&gt;='Gastos Gerais'!$D$4:$D$999),-('Gastos das Atividades'!U$1&lt;='Gastos Gerais'!$E$4:$E$999),-('Gastos Gerais'!$C$4:$C$999))</f>
        <v>0</v>
      </c>
      <c r="V29" s="149">
        <f>SUMPRODUCT(-('Gastos Gerais'!$F$4:$F$999='Gastos das Atividades'!$B29),-('Gastos das Atividades'!V$1&gt;='Gastos Gerais'!$D$4:$D$999),-('Gastos das Atividades'!V$1&lt;='Gastos Gerais'!$E$4:$E$999),-('Gastos Gerais'!$C$4:$C$999))</f>
        <v>0</v>
      </c>
      <c r="W29" s="149">
        <f>SUMPRODUCT(-('Gastos Gerais'!$F$4:$F$999='Gastos das Atividades'!$B29),-('Gastos das Atividades'!W$1&gt;='Gastos Gerais'!$D$4:$D$999),-('Gastos das Atividades'!W$1&lt;='Gastos Gerais'!$E$4:$E$999),-('Gastos Gerais'!$C$4:$C$999))</f>
        <v>0</v>
      </c>
      <c r="X29" s="149">
        <f>SUMPRODUCT(-('Gastos Gerais'!$F$4:$F$999='Gastos das Atividades'!$B29),-('Gastos das Atividades'!X$1&gt;='Gastos Gerais'!$D$4:$D$999),-('Gastos das Atividades'!X$1&lt;='Gastos Gerais'!$E$4:$E$999),-('Gastos Gerais'!$C$4:$C$999))</f>
        <v>0</v>
      </c>
      <c r="Y29" s="149">
        <f>SUMPRODUCT(-('Gastos Gerais'!$F$4:$F$999='Gastos das Atividades'!$B29),-('Gastos das Atividades'!Y$1&gt;='Gastos Gerais'!$D$4:$D$999),-('Gastos das Atividades'!Y$1&lt;='Gastos Gerais'!$E$4:$E$999),-('Gastos Gerais'!$C$4:$C$999))</f>
        <v>0</v>
      </c>
      <c r="Z29" s="149">
        <f>SUMPRODUCT(-('Gastos Gerais'!$F$4:$F$999='Gastos das Atividades'!$B29),-('Gastos das Atividades'!Z$1&gt;='Gastos Gerais'!$D$4:$D$999),-('Gastos das Atividades'!Z$1&lt;='Gastos Gerais'!$E$4:$E$999),-('Gastos Gerais'!$C$4:$C$999))</f>
        <v>0</v>
      </c>
      <c r="AA29" s="149">
        <f>SUMPRODUCT(-('Gastos Gerais'!$F$4:$F$999='Gastos das Atividades'!$B29),-('Gastos das Atividades'!AA$1&gt;='Gastos Gerais'!$D$4:$D$999),-('Gastos das Atividades'!AA$1&lt;='Gastos Gerais'!$E$4:$E$999),-('Gastos Gerais'!$C$4:$C$999))</f>
        <v>0</v>
      </c>
      <c r="AB29" s="149">
        <f>SUMPRODUCT(-('Gastos Gerais'!$F$4:$F$999='Gastos das Atividades'!$B29),-('Gastos das Atividades'!AB$1&gt;='Gastos Gerais'!$D$4:$D$999),-('Gastos das Atividades'!AB$1&lt;='Gastos Gerais'!$E$4:$E$999),-('Gastos Gerais'!$C$4:$C$999))</f>
        <v>0</v>
      </c>
      <c r="AC29" s="149">
        <f>SUMPRODUCT(-('Gastos Gerais'!$F$4:$F$999='Gastos das Atividades'!$B29),-('Gastos das Atividades'!AC$1&gt;='Gastos Gerais'!$D$4:$D$999),-('Gastos das Atividades'!AC$1&lt;='Gastos Gerais'!$E$4:$E$999),-('Gastos Gerais'!$C$4:$C$999))</f>
        <v>0</v>
      </c>
      <c r="AD29" s="149">
        <f>SUMPRODUCT(-('Gastos Gerais'!$F$4:$F$999='Gastos das Atividades'!$B29),-('Gastos das Atividades'!AD$1&gt;='Gastos Gerais'!$D$4:$D$999),-('Gastos das Atividades'!AD$1&lt;='Gastos Gerais'!$E$4:$E$999),-('Gastos Gerais'!$C$4:$C$999))</f>
        <v>0</v>
      </c>
      <c r="AE29" s="149">
        <f>SUMPRODUCT(-('Gastos Gerais'!$F$4:$F$999='Gastos das Atividades'!$B29),-('Gastos das Atividades'!AE$1&gt;='Gastos Gerais'!$D$4:$D$999),-('Gastos das Atividades'!AE$1&lt;='Gastos Gerais'!$E$4:$E$999),-('Gastos Gerais'!$C$4:$C$999))</f>
        <v>0</v>
      </c>
      <c r="AF29" s="149">
        <f>SUMPRODUCT(-('Gastos Gerais'!$F$4:$F$999='Gastos das Atividades'!$B29),-('Gastos das Atividades'!AF$1&gt;='Gastos Gerais'!$D$4:$D$999),-('Gastos das Atividades'!AF$1&lt;='Gastos Gerais'!$E$4:$E$999),-('Gastos Gerais'!$C$4:$C$999))</f>
        <v>0</v>
      </c>
      <c r="AG29" s="149">
        <f>SUMPRODUCT(-('Gastos Gerais'!$F$4:$F$999='Gastos das Atividades'!$B29),-('Gastos das Atividades'!AG$1&gt;='Gastos Gerais'!$D$4:$D$999),-('Gastos das Atividades'!AG$1&lt;='Gastos Gerais'!$E$4:$E$999),-('Gastos Gerais'!$C$4:$C$999))</f>
        <v>0</v>
      </c>
      <c r="AH29" s="149">
        <f>SUMPRODUCT(-('Gastos Gerais'!$F$4:$F$999='Gastos das Atividades'!$B29),-('Gastos das Atividades'!AH$1&gt;='Gastos Gerais'!$D$4:$D$999),-('Gastos das Atividades'!AH$1&lt;='Gastos Gerais'!$E$4:$E$999),-('Gastos Gerais'!$C$4:$C$999))</f>
        <v>0</v>
      </c>
      <c r="AI29" s="149">
        <f>SUMPRODUCT(-('Gastos Gerais'!$F$4:$F$999='Gastos das Atividades'!$B29),-('Gastos das Atividades'!AI$1&gt;='Gastos Gerais'!$D$4:$D$999),-('Gastos das Atividades'!AI$1&lt;='Gastos Gerais'!$E$4:$E$999),-('Gastos Gerais'!$C$4:$C$999))</f>
        <v>0</v>
      </c>
      <c r="AJ29" s="149">
        <f>SUMPRODUCT(-('Gastos Gerais'!$F$4:$F$999='Gastos das Atividades'!$B29),-('Gastos das Atividades'!AJ$1&gt;='Gastos Gerais'!$D$4:$D$999),-('Gastos das Atividades'!AJ$1&lt;='Gastos Gerais'!$E$4:$E$999),-('Gastos Gerais'!$C$4:$C$999))</f>
        <v>0</v>
      </c>
      <c r="AK29" s="149">
        <f>SUMPRODUCT(-('Gastos Gerais'!$F$4:$F$999='Gastos das Atividades'!$B29),-('Gastos das Atividades'!AK$1&gt;='Gastos Gerais'!$D$4:$D$999),-('Gastos das Atividades'!AK$1&lt;='Gastos Gerais'!$E$4:$E$999),-('Gastos Gerais'!$C$4:$C$999))</f>
        <v>0</v>
      </c>
      <c r="AL29" s="149">
        <f>SUMPRODUCT(-('Gastos Gerais'!$F$4:$F$999='Gastos das Atividades'!$B29),-('Gastos das Atividades'!AL$1&gt;='Gastos Gerais'!$D$4:$D$999),-('Gastos das Atividades'!AL$1&lt;='Gastos Gerais'!$E$4:$E$999),-('Gastos Gerais'!$C$4:$C$999))</f>
        <v>0</v>
      </c>
      <c r="AM29" s="149">
        <f>SUMPRODUCT(-('Gastos Gerais'!$F$4:$F$999='Gastos das Atividades'!$B29),-('Gastos das Atividades'!AM$1&gt;='Gastos Gerais'!$D$4:$D$999),-('Gastos das Atividades'!AM$1&lt;='Gastos Gerais'!$E$4:$E$999),-('Gastos Gerais'!$C$4:$C$999))</f>
        <v>0</v>
      </c>
      <c r="AN29" s="149">
        <f>SUMPRODUCT(-('Gastos Gerais'!$F$4:$F$999='Gastos das Atividades'!$B29),-('Gastos das Atividades'!AN$1&gt;='Gastos Gerais'!$D$4:$D$999),-('Gastos das Atividades'!AN$1&lt;='Gastos Gerais'!$E$4:$E$999),-('Gastos Gerais'!$C$4:$C$999))</f>
        <v>0</v>
      </c>
      <c r="AO29" s="149">
        <f>SUMPRODUCT(-('Gastos Gerais'!$F$4:$F$999='Gastos das Atividades'!$B29),-('Gastos das Atividades'!AO$1&gt;='Gastos Gerais'!$D$4:$D$999),-('Gastos das Atividades'!AO$1&lt;='Gastos Gerais'!$E$4:$E$999),-('Gastos Gerais'!$C$4:$C$999))</f>
        <v>0</v>
      </c>
      <c r="AP29" s="149">
        <f>SUMPRODUCT(-('Gastos Gerais'!$F$4:$F$999='Gastos das Atividades'!$B29),-('Gastos das Atividades'!AP$1&gt;='Gastos Gerais'!$D$4:$D$999),-('Gastos das Atividades'!AP$1&lt;='Gastos Gerais'!$E$4:$E$999),-('Gastos Gerais'!$C$4:$C$999))</f>
        <v>0</v>
      </c>
      <c r="AQ29" s="149">
        <f>SUMPRODUCT(-('Gastos Gerais'!$F$4:$F$999='Gastos das Atividades'!$B29),-('Gastos das Atividades'!AQ$1&gt;='Gastos Gerais'!$D$4:$D$999),-('Gastos das Atividades'!AQ$1&lt;='Gastos Gerais'!$E$4:$E$999),-('Gastos Gerais'!$C$4:$C$999))</f>
        <v>0</v>
      </c>
      <c r="AR29" s="149">
        <f>SUMPRODUCT(-('Gastos Gerais'!$F$4:$F$999='Gastos das Atividades'!$B29),-('Gastos das Atividades'!AR$1&gt;='Gastos Gerais'!$D$4:$D$999),-('Gastos das Atividades'!AR$1&lt;='Gastos Gerais'!$E$4:$E$999),-('Gastos Gerais'!$C$4:$C$999))</f>
        <v>0</v>
      </c>
      <c r="AS29" s="149">
        <f>SUMPRODUCT(-('Gastos Gerais'!$F$4:$F$999='Gastos das Atividades'!$B29),-('Gastos das Atividades'!AS$1&gt;='Gastos Gerais'!$D$4:$D$999),-('Gastos das Atividades'!AS$1&lt;='Gastos Gerais'!$E$4:$E$999),-('Gastos Gerais'!$C$4:$C$999))</f>
        <v>0</v>
      </c>
      <c r="AT29" s="149">
        <f>SUMPRODUCT(-('Gastos Gerais'!$F$4:$F$999='Gastos das Atividades'!$B29),-('Gastos das Atividades'!AT$1&gt;='Gastos Gerais'!$D$4:$D$999),-('Gastos das Atividades'!AT$1&lt;='Gastos Gerais'!$E$4:$E$999),-('Gastos Gerais'!$C$4:$C$999))</f>
        <v>0</v>
      </c>
      <c r="AU29" s="149">
        <f>SUMPRODUCT(-('Gastos Gerais'!$F$4:$F$999='Gastos das Atividades'!$B29),-('Gastos das Atividades'!AU$1&gt;='Gastos Gerais'!$D$4:$D$999),-('Gastos das Atividades'!AU$1&lt;='Gastos Gerais'!$E$4:$E$999),-('Gastos Gerais'!$C$4:$C$999))</f>
        <v>0</v>
      </c>
      <c r="AV29" s="149">
        <f>SUMPRODUCT(-('Gastos Gerais'!$F$4:$F$999='Gastos das Atividades'!$B29),-('Gastos das Atividades'!AV$1&gt;='Gastos Gerais'!$D$4:$D$999),-('Gastos das Atividades'!AV$1&lt;='Gastos Gerais'!$E$4:$E$999),-('Gastos Gerais'!$C$4:$C$999))</f>
        <v>0</v>
      </c>
      <c r="AW29" s="149">
        <f>SUMPRODUCT(-('Gastos Gerais'!$F$4:$F$999='Gastos das Atividades'!$B29),-('Gastos das Atividades'!AW$1&gt;='Gastos Gerais'!$D$4:$D$999),-('Gastos das Atividades'!AW$1&lt;='Gastos Gerais'!$E$4:$E$999),-('Gastos Gerais'!$C$4:$C$999))</f>
        <v>0</v>
      </c>
      <c r="AX29" s="149">
        <f>SUMPRODUCT(-('Gastos Gerais'!$F$4:$F$999='Gastos das Atividades'!$B29),-('Gastos das Atividades'!AX$1&gt;='Gastos Gerais'!$D$4:$D$999),-('Gastos das Atividades'!AX$1&lt;='Gastos Gerais'!$E$4:$E$999),-('Gastos Gerais'!$C$4:$C$999))</f>
        <v>0</v>
      </c>
      <c r="AY29" s="318">
        <f t="shared" si="9"/>
        <v>0</v>
      </c>
      <c r="AZ29" s="149">
        <f t="shared" si="10"/>
        <v>0</v>
      </c>
      <c r="BA29" s="149">
        <f t="shared" si="11"/>
        <v>0</v>
      </c>
      <c r="BB29" s="149">
        <f t="shared" si="12"/>
        <v>0</v>
      </c>
      <c r="BC29" s="319">
        <f t="shared" si="8"/>
        <v>0</v>
      </c>
      <c r="BD29" s="156">
        <f t="shared" si="0"/>
        <v>0</v>
      </c>
      <c r="BE29" s="156">
        <f t="shared" si="1"/>
        <v>0</v>
      </c>
      <c r="BF29" s="156">
        <f t="shared" si="13"/>
        <v>0</v>
      </c>
      <c r="BG29" s="156">
        <f t="shared" si="13"/>
        <v>0</v>
      </c>
      <c r="BH29" s="320">
        <f t="shared" si="3"/>
        <v>0</v>
      </c>
    </row>
    <row r="30" spans="1:60" hidden="1">
      <c r="A30" s="321">
        <v>26</v>
      </c>
      <c r="B30" s="332"/>
      <c r="C30" s="149">
        <f>SUMPRODUCT(-('Gastos Gerais'!$F$4:$F$999='Gastos das Atividades'!$B30),-('Gastos das Atividades'!C$1&gt;='Gastos Gerais'!$D$4:$D$999),-('Gastos das Atividades'!C$1&lt;='Gastos Gerais'!$E$4:$E$999),-('Gastos Gerais'!$C$4:$C$999))</f>
        <v>0</v>
      </c>
      <c r="D30" s="149">
        <f>SUMPRODUCT(-('Gastos Gerais'!$F$4:$F$999='Gastos das Atividades'!$B30),-('Gastos das Atividades'!D$1&gt;='Gastos Gerais'!$D$4:$D$999),-('Gastos das Atividades'!D$1&lt;='Gastos Gerais'!$E$4:$E$999),-('Gastos Gerais'!$C$4:$C$999))</f>
        <v>0</v>
      </c>
      <c r="E30" s="149">
        <f>SUMPRODUCT(-('Gastos Gerais'!$F$4:$F$999='Gastos das Atividades'!$B30),-('Gastos das Atividades'!E$1&gt;='Gastos Gerais'!$D$4:$D$999),-('Gastos das Atividades'!E$1&lt;='Gastos Gerais'!$E$4:$E$999),-('Gastos Gerais'!$C$4:$C$999))</f>
        <v>0</v>
      </c>
      <c r="F30" s="149">
        <f>SUMPRODUCT(-('Gastos Gerais'!$F$4:$F$999='Gastos das Atividades'!$B30),-('Gastos das Atividades'!F$1&gt;='Gastos Gerais'!$D$4:$D$999),-('Gastos das Atividades'!F$1&lt;='Gastos Gerais'!$E$4:$E$999),-('Gastos Gerais'!$C$4:$C$999))</f>
        <v>0</v>
      </c>
      <c r="G30" s="149">
        <f>SUMPRODUCT(-('Gastos Gerais'!$F$4:$F$999='Gastos das Atividades'!$B30),-('Gastos das Atividades'!G$1&gt;='Gastos Gerais'!$D$4:$D$999),-('Gastos das Atividades'!G$1&lt;='Gastos Gerais'!$E$4:$E$999),-('Gastos Gerais'!$C$4:$C$999))</f>
        <v>0</v>
      </c>
      <c r="H30" s="149">
        <f>SUMPRODUCT(-('Gastos Gerais'!$F$4:$F$999='Gastos das Atividades'!$B30),-('Gastos das Atividades'!H$1&gt;='Gastos Gerais'!$D$4:$D$999),-('Gastos das Atividades'!H$1&lt;='Gastos Gerais'!$E$4:$E$999),-('Gastos Gerais'!$C$4:$C$999))</f>
        <v>0</v>
      </c>
      <c r="I30" s="149">
        <f>SUMPRODUCT(-('Gastos Gerais'!$F$4:$F$999='Gastos das Atividades'!$B30),-('Gastos das Atividades'!I$1&gt;='Gastos Gerais'!$D$4:$D$999),-('Gastos das Atividades'!I$1&lt;='Gastos Gerais'!$E$4:$E$999),-('Gastos Gerais'!$C$4:$C$999))</f>
        <v>0</v>
      </c>
      <c r="J30" s="149">
        <f>SUMPRODUCT(-('Gastos Gerais'!$F$4:$F$999='Gastos das Atividades'!$B30),-('Gastos das Atividades'!J$1&gt;='Gastos Gerais'!$D$4:$D$999),-('Gastos das Atividades'!J$1&lt;='Gastos Gerais'!$E$4:$E$999),-('Gastos Gerais'!$C$4:$C$999))</f>
        <v>0</v>
      </c>
      <c r="K30" s="149">
        <f>SUMPRODUCT(-('Gastos Gerais'!$F$4:$F$999='Gastos das Atividades'!$B30),-('Gastos das Atividades'!K$1&gt;='Gastos Gerais'!$D$4:$D$999),-('Gastos das Atividades'!K$1&lt;='Gastos Gerais'!$E$4:$E$999),-('Gastos Gerais'!$C$4:$C$999))</f>
        <v>0</v>
      </c>
      <c r="L30" s="149">
        <f>SUMPRODUCT(-('Gastos Gerais'!$F$4:$F$999='Gastos das Atividades'!$B30),-('Gastos das Atividades'!L$1&gt;='Gastos Gerais'!$D$4:$D$999),-('Gastos das Atividades'!L$1&lt;='Gastos Gerais'!$E$4:$E$999),-('Gastos Gerais'!$C$4:$C$999))</f>
        <v>0</v>
      </c>
      <c r="M30" s="149">
        <f>SUMPRODUCT(-('Gastos Gerais'!$F$4:$F$999='Gastos das Atividades'!$B30),-('Gastos das Atividades'!M$1&gt;='Gastos Gerais'!$D$4:$D$999),-('Gastos das Atividades'!M$1&lt;='Gastos Gerais'!$E$4:$E$999),-('Gastos Gerais'!$C$4:$C$999))</f>
        <v>0</v>
      </c>
      <c r="N30" s="149">
        <f>SUMPRODUCT(-('Gastos Gerais'!$F$4:$F$999='Gastos das Atividades'!$B30),-('Gastos das Atividades'!N$1&gt;='Gastos Gerais'!$D$4:$D$999),-('Gastos das Atividades'!N$1&lt;='Gastos Gerais'!$E$4:$E$999),-('Gastos Gerais'!$C$4:$C$999))</f>
        <v>0</v>
      </c>
      <c r="O30" s="149">
        <f>SUMPRODUCT(-('Gastos Gerais'!$F$4:$F$999='Gastos das Atividades'!$B30),-('Gastos das Atividades'!O$1&gt;='Gastos Gerais'!$D$4:$D$999),-('Gastos das Atividades'!O$1&lt;='Gastos Gerais'!$E$4:$E$999),-('Gastos Gerais'!$C$4:$C$999))</f>
        <v>0</v>
      </c>
      <c r="P30" s="149">
        <f>SUMPRODUCT(-('Gastos Gerais'!$F$4:$F$999='Gastos das Atividades'!$B30),-('Gastos das Atividades'!P$1&gt;='Gastos Gerais'!$D$4:$D$999),-('Gastos das Atividades'!P$1&lt;='Gastos Gerais'!$E$4:$E$999),-('Gastos Gerais'!$C$4:$C$999))</f>
        <v>0</v>
      </c>
      <c r="Q30" s="149">
        <f>SUMPRODUCT(-('Gastos Gerais'!$F$4:$F$999='Gastos das Atividades'!$B30),-('Gastos das Atividades'!Q$1&gt;='Gastos Gerais'!$D$4:$D$999),-('Gastos das Atividades'!Q$1&lt;='Gastos Gerais'!$E$4:$E$999),-('Gastos Gerais'!$C$4:$C$999))</f>
        <v>0</v>
      </c>
      <c r="R30" s="149">
        <f>SUMPRODUCT(-('Gastos Gerais'!$F$4:$F$999='Gastos das Atividades'!$B30),-('Gastos das Atividades'!R$1&gt;='Gastos Gerais'!$D$4:$D$999),-('Gastos das Atividades'!R$1&lt;='Gastos Gerais'!$E$4:$E$999),-('Gastos Gerais'!$C$4:$C$999))</f>
        <v>0</v>
      </c>
      <c r="S30" s="149">
        <f>SUMPRODUCT(-('Gastos Gerais'!$F$4:$F$999='Gastos das Atividades'!$B30),-('Gastos das Atividades'!S$1&gt;='Gastos Gerais'!$D$4:$D$999),-('Gastos das Atividades'!S$1&lt;='Gastos Gerais'!$E$4:$E$999),-('Gastos Gerais'!$C$4:$C$999))</f>
        <v>0</v>
      </c>
      <c r="T30" s="149">
        <f>SUMPRODUCT(-('Gastos Gerais'!$F$4:$F$999='Gastos das Atividades'!$B30),-('Gastos das Atividades'!T$1&gt;='Gastos Gerais'!$D$4:$D$999),-('Gastos das Atividades'!T$1&lt;='Gastos Gerais'!$E$4:$E$999),-('Gastos Gerais'!$C$4:$C$999))</f>
        <v>0</v>
      </c>
      <c r="U30" s="149">
        <f>SUMPRODUCT(-('Gastos Gerais'!$F$4:$F$999='Gastos das Atividades'!$B30),-('Gastos das Atividades'!U$1&gt;='Gastos Gerais'!$D$4:$D$999),-('Gastos das Atividades'!U$1&lt;='Gastos Gerais'!$E$4:$E$999),-('Gastos Gerais'!$C$4:$C$999))</f>
        <v>0</v>
      </c>
      <c r="V30" s="149">
        <f>SUMPRODUCT(-('Gastos Gerais'!$F$4:$F$999='Gastos das Atividades'!$B30),-('Gastos das Atividades'!V$1&gt;='Gastos Gerais'!$D$4:$D$999),-('Gastos das Atividades'!V$1&lt;='Gastos Gerais'!$E$4:$E$999),-('Gastos Gerais'!$C$4:$C$999))</f>
        <v>0</v>
      </c>
      <c r="W30" s="149">
        <f>SUMPRODUCT(-('Gastos Gerais'!$F$4:$F$999='Gastos das Atividades'!$B30),-('Gastos das Atividades'!W$1&gt;='Gastos Gerais'!$D$4:$D$999),-('Gastos das Atividades'!W$1&lt;='Gastos Gerais'!$E$4:$E$999),-('Gastos Gerais'!$C$4:$C$999))</f>
        <v>0</v>
      </c>
      <c r="X30" s="149">
        <f>SUMPRODUCT(-('Gastos Gerais'!$F$4:$F$999='Gastos das Atividades'!$B30),-('Gastos das Atividades'!X$1&gt;='Gastos Gerais'!$D$4:$D$999),-('Gastos das Atividades'!X$1&lt;='Gastos Gerais'!$E$4:$E$999),-('Gastos Gerais'!$C$4:$C$999))</f>
        <v>0</v>
      </c>
      <c r="Y30" s="149">
        <f>SUMPRODUCT(-('Gastos Gerais'!$F$4:$F$999='Gastos das Atividades'!$B30),-('Gastos das Atividades'!Y$1&gt;='Gastos Gerais'!$D$4:$D$999),-('Gastos das Atividades'!Y$1&lt;='Gastos Gerais'!$E$4:$E$999),-('Gastos Gerais'!$C$4:$C$999))</f>
        <v>0</v>
      </c>
      <c r="Z30" s="149">
        <f>SUMPRODUCT(-('Gastos Gerais'!$F$4:$F$999='Gastos das Atividades'!$B30),-('Gastos das Atividades'!Z$1&gt;='Gastos Gerais'!$D$4:$D$999),-('Gastos das Atividades'!Z$1&lt;='Gastos Gerais'!$E$4:$E$999),-('Gastos Gerais'!$C$4:$C$999))</f>
        <v>0</v>
      </c>
      <c r="AA30" s="149">
        <f>SUMPRODUCT(-('Gastos Gerais'!$F$4:$F$999='Gastos das Atividades'!$B30),-('Gastos das Atividades'!AA$1&gt;='Gastos Gerais'!$D$4:$D$999),-('Gastos das Atividades'!AA$1&lt;='Gastos Gerais'!$E$4:$E$999),-('Gastos Gerais'!$C$4:$C$999))</f>
        <v>0</v>
      </c>
      <c r="AB30" s="149">
        <f>SUMPRODUCT(-('Gastos Gerais'!$F$4:$F$999='Gastos das Atividades'!$B30),-('Gastos das Atividades'!AB$1&gt;='Gastos Gerais'!$D$4:$D$999),-('Gastos das Atividades'!AB$1&lt;='Gastos Gerais'!$E$4:$E$999),-('Gastos Gerais'!$C$4:$C$999))</f>
        <v>0</v>
      </c>
      <c r="AC30" s="149">
        <f>SUMPRODUCT(-('Gastos Gerais'!$F$4:$F$999='Gastos das Atividades'!$B30),-('Gastos das Atividades'!AC$1&gt;='Gastos Gerais'!$D$4:$D$999),-('Gastos das Atividades'!AC$1&lt;='Gastos Gerais'!$E$4:$E$999),-('Gastos Gerais'!$C$4:$C$999))</f>
        <v>0</v>
      </c>
      <c r="AD30" s="149">
        <f>SUMPRODUCT(-('Gastos Gerais'!$F$4:$F$999='Gastos das Atividades'!$B30),-('Gastos das Atividades'!AD$1&gt;='Gastos Gerais'!$D$4:$D$999),-('Gastos das Atividades'!AD$1&lt;='Gastos Gerais'!$E$4:$E$999),-('Gastos Gerais'!$C$4:$C$999))</f>
        <v>0</v>
      </c>
      <c r="AE30" s="149">
        <f>SUMPRODUCT(-('Gastos Gerais'!$F$4:$F$999='Gastos das Atividades'!$B30),-('Gastos das Atividades'!AE$1&gt;='Gastos Gerais'!$D$4:$D$999),-('Gastos das Atividades'!AE$1&lt;='Gastos Gerais'!$E$4:$E$999),-('Gastos Gerais'!$C$4:$C$999))</f>
        <v>0</v>
      </c>
      <c r="AF30" s="149">
        <f>SUMPRODUCT(-('Gastos Gerais'!$F$4:$F$999='Gastos das Atividades'!$B30),-('Gastos das Atividades'!AF$1&gt;='Gastos Gerais'!$D$4:$D$999),-('Gastos das Atividades'!AF$1&lt;='Gastos Gerais'!$E$4:$E$999),-('Gastos Gerais'!$C$4:$C$999))</f>
        <v>0</v>
      </c>
      <c r="AG30" s="149">
        <f>SUMPRODUCT(-('Gastos Gerais'!$F$4:$F$999='Gastos das Atividades'!$B30),-('Gastos das Atividades'!AG$1&gt;='Gastos Gerais'!$D$4:$D$999),-('Gastos das Atividades'!AG$1&lt;='Gastos Gerais'!$E$4:$E$999),-('Gastos Gerais'!$C$4:$C$999))</f>
        <v>0</v>
      </c>
      <c r="AH30" s="149">
        <f>SUMPRODUCT(-('Gastos Gerais'!$F$4:$F$999='Gastos das Atividades'!$B30),-('Gastos das Atividades'!AH$1&gt;='Gastos Gerais'!$D$4:$D$999),-('Gastos das Atividades'!AH$1&lt;='Gastos Gerais'!$E$4:$E$999),-('Gastos Gerais'!$C$4:$C$999))</f>
        <v>0</v>
      </c>
      <c r="AI30" s="149">
        <f>SUMPRODUCT(-('Gastos Gerais'!$F$4:$F$999='Gastos das Atividades'!$B30),-('Gastos das Atividades'!AI$1&gt;='Gastos Gerais'!$D$4:$D$999),-('Gastos das Atividades'!AI$1&lt;='Gastos Gerais'!$E$4:$E$999),-('Gastos Gerais'!$C$4:$C$999))</f>
        <v>0</v>
      </c>
      <c r="AJ30" s="149">
        <f>SUMPRODUCT(-('Gastos Gerais'!$F$4:$F$999='Gastos das Atividades'!$B30),-('Gastos das Atividades'!AJ$1&gt;='Gastos Gerais'!$D$4:$D$999),-('Gastos das Atividades'!AJ$1&lt;='Gastos Gerais'!$E$4:$E$999),-('Gastos Gerais'!$C$4:$C$999))</f>
        <v>0</v>
      </c>
      <c r="AK30" s="149">
        <f>SUMPRODUCT(-('Gastos Gerais'!$F$4:$F$999='Gastos das Atividades'!$B30),-('Gastos das Atividades'!AK$1&gt;='Gastos Gerais'!$D$4:$D$999),-('Gastos das Atividades'!AK$1&lt;='Gastos Gerais'!$E$4:$E$999),-('Gastos Gerais'!$C$4:$C$999))</f>
        <v>0</v>
      </c>
      <c r="AL30" s="149">
        <f>SUMPRODUCT(-('Gastos Gerais'!$F$4:$F$999='Gastos das Atividades'!$B30),-('Gastos das Atividades'!AL$1&gt;='Gastos Gerais'!$D$4:$D$999),-('Gastos das Atividades'!AL$1&lt;='Gastos Gerais'!$E$4:$E$999),-('Gastos Gerais'!$C$4:$C$999))</f>
        <v>0</v>
      </c>
      <c r="AM30" s="149">
        <f>SUMPRODUCT(-('Gastos Gerais'!$F$4:$F$999='Gastos das Atividades'!$B30),-('Gastos das Atividades'!AM$1&gt;='Gastos Gerais'!$D$4:$D$999),-('Gastos das Atividades'!AM$1&lt;='Gastos Gerais'!$E$4:$E$999),-('Gastos Gerais'!$C$4:$C$999))</f>
        <v>0</v>
      </c>
      <c r="AN30" s="149">
        <f>SUMPRODUCT(-('Gastos Gerais'!$F$4:$F$999='Gastos das Atividades'!$B30),-('Gastos das Atividades'!AN$1&gt;='Gastos Gerais'!$D$4:$D$999),-('Gastos das Atividades'!AN$1&lt;='Gastos Gerais'!$E$4:$E$999),-('Gastos Gerais'!$C$4:$C$999))</f>
        <v>0</v>
      </c>
      <c r="AO30" s="149">
        <f>SUMPRODUCT(-('Gastos Gerais'!$F$4:$F$999='Gastos das Atividades'!$B30),-('Gastos das Atividades'!AO$1&gt;='Gastos Gerais'!$D$4:$D$999),-('Gastos das Atividades'!AO$1&lt;='Gastos Gerais'!$E$4:$E$999),-('Gastos Gerais'!$C$4:$C$999))</f>
        <v>0</v>
      </c>
      <c r="AP30" s="149">
        <f>SUMPRODUCT(-('Gastos Gerais'!$F$4:$F$999='Gastos das Atividades'!$B30),-('Gastos das Atividades'!AP$1&gt;='Gastos Gerais'!$D$4:$D$999),-('Gastos das Atividades'!AP$1&lt;='Gastos Gerais'!$E$4:$E$999),-('Gastos Gerais'!$C$4:$C$999))</f>
        <v>0</v>
      </c>
      <c r="AQ30" s="149">
        <f>SUMPRODUCT(-('Gastos Gerais'!$F$4:$F$999='Gastos das Atividades'!$B30),-('Gastos das Atividades'!AQ$1&gt;='Gastos Gerais'!$D$4:$D$999),-('Gastos das Atividades'!AQ$1&lt;='Gastos Gerais'!$E$4:$E$999),-('Gastos Gerais'!$C$4:$C$999))</f>
        <v>0</v>
      </c>
      <c r="AR30" s="149">
        <f>SUMPRODUCT(-('Gastos Gerais'!$F$4:$F$999='Gastos das Atividades'!$B30),-('Gastos das Atividades'!AR$1&gt;='Gastos Gerais'!$D$4:$D$999),-('Gastos das Atividades'!AR$1&lt;='Gastos Gerais'!$E$4:$E$999),-('Gastos Gerais'!$C$4:$C$999))</f>
        <v>0</v>
      </c>
      <c r="AS30" s="149">
        <f>SUMPRODUCT(-('Gastos Gerais'!$F$4:$F$999='Gastos das Atividades'!$B30),-('Gastos das Atividades'!AS$1&gt;='Gastos Gerais'!$D$4:$D$999),-('Gastos das Atividades'!AS$1&lt;='Gastos Gerais'!$E$4:$E$999),-('Gastos Gerais'!$C$4:$C$999))</f>
        <v>0</v>
      </c>
      <c r="AT30" s="149">
        <f>SUMPRODUCT(-('Gastos Gerais'!$F$4:$F$999='Gastos das Atividades'!$B30),-('Gastos das Atividades'!AT$1&gt;='Gastos Gerais'!$D$4:$D$999),-('Gastos das Atividades'!AT$1&lt;='Gastos Gerais'!$E$4:$E$999),-('Gastos Gerais'!$C$4:$C$999))</f>
        <v>0</v>
      </c>
      <c r="AU30" s="149">
        <f>SUMPRODUCT(-('Gastos Gerais'!$F$4:$F$999='Gastos das Atividades'!$B30),-('Gastos das Atividades'!AU$1&gt;='Gastos Gerais'!$D$4:$D$999),-('Gastos das Atividades'!AU$1&lt;='Gastos Gerais'!$E$4:$E$999),-('Gastos Gerais'!$C$4:$C$999))</f>
        <v>0</v>
      </c>
      <c r="AV30" s="149">
        <f>SUMPRODUCT(-('Gastos Gerais'!$F$4:$F$999='Gastos das Atividades'!$B30),-('Gastos das Atividades'!AV$1&gt;='Gastos Gerais'!$D$4:$D$999),-('Gastos das Atividades'!AV$1&lt;='Gastos Gerais'!$E$4:$E$999),-('Gastos Gerais'!$C$4:$C$999))</f>
        <v>0</v>
      </c>
      <c r="AW30" s="149">
        <f>SUMPRODUCT(-('Gastos Gerais'!$F$4:$F$999='Gastos das Atividades'!$B30),-('Gastos das Atividades'!AW$1&gt;='Gastos Gerais'!$D$4:$D$999),-('Gastos das Atividades'!AW$1&lt;='Gastos Gerais'!$E$4:$E$999),-('Gastos Gerais'!$C$4:$C$999))</f>
        <v>0</v>
      </c>
      <c r="AX30" s="149">
        <f>SUMPRODUCT(-('Gastos Gerais'!$F$4:$F$999='Gastos das Atividades'!$B30),-('Gastos das Atividades'!AX$1&gt;='Gastos Gerais'!$D$4:$D$999),-('Gastos das Atividades'!AX$1&lt;='Gastos Gerais'!$E$4:$E$999),-('Gastos Gerais'!$C$4:$C$999))</f>
        <v>0</v>
      </c>
      <c r="AY30" s="318">
        <f t="shared" si="9"/>
        <v>0</v>
      </c>
      <c r="AZ30" s="149">
        <f t="shared" si="10"/>
        <v>0</v>
      </c>
      <c r="BA30" s="149">
        <f t="shared" si="11"/>
        <v>0</v>
      </c>
      <c r="BB30" s="149">
        <f t="shared" si="12"/>
        <v>0</v>
      </c>
      <c r="BC30" s="319">
        <f t="shared" si="8"/>
        <v>0</v>
      </c>
      <c r="BD30" s="156">
        <f t="shared" si="0"/>
        <v>0</v>
      </c>
      <c r="BE30" s="156">
        <f t="shared" si="1"/>
        <v>0</v>
      </c>
      <c r="BF30" s="156">
        <f t="shared" si="13"/>
        <v>0</v>
      </c>
      <c r="BG30" s="156">
        <f t="shared" si="13"/>
        <v>0</v>
      </c>
      <c r="BH30" s="320">
        <f t="shared" si="3"/>
        <v>0</v>
      </c>
    </row>
    <row r="31" spans="1:60" hidden="1">
      <c r="A31" s="321">
        <v>27</v>
      </c>
      <c r="B31" s="331"/>
      <c r="C31" s="149">
        <f>SUMPRODUCT(-('Gastos Gerais'!$F$4:$F$999='Gastos das Atividades'!$B31),-('Gastos das Atividades'!C$1&gt;='Gastos Gerais'!$D$4:$D$999),-('Gastos das Atividades'!C$1&lt;='Gastos Gerais'!$E$4:$E$999),-('Gastos Gerais'!$C$4:$C$999))</f>
        <v>0</v>
      </c>
      <c r="D31" s="149">
        <f>SUMPRODUCT(-('Gastos Gerais'!$F$4:$F$999='Gastos das Atividades'!$B31),-('Gastos das Atividades'!D$1&gt;='Gastos Gerais'!$D$4:$D$999),-('Gastos das Atividades'!D$1&lt;='Gastos Gerais'!$E$4:$E$999),-('Gastos Gerais'!$C$4:$C$999))</f>
        <v>0</v>
      </c>
      <c r="E31" s="149">
        <f>SUMPRODUCT(-('Gastos Gerais'!$F$4:$F$999='Gastos das Atividades'!$B31),-('Gastos das Atividades'!E$1&gt;='Gastos Gerais'!$D$4:$D$999),-('Gastos das Atividades'!E$1&lt;='Gastos Gerais'!$E$4:$E$999),-('Gastos Gerais'!$C$4:$C$999))</f>
        <v>0</v>
      </c>
      <c r="F31" s="149">
        <f>SUMPRODUCT(-('Gastos Gerais'!$F$4:$F$999='Gastos das Atividades'!$B31),-('Gastos das Atividades'!F$1&gt;='Gastos Gerais'!$D$4:$D$999),-('Gastos das Atividades'!F$1&lt;='Gastos Gerais'!$E$4:$E$999),-('Gastos Gerais'!$C$4:$C$999))</f>
        <v>0</v>
      </c>
      <c r="G31" s="149">
        <f>SUMPRODUCT(-('Gastos Gerais'!$F$4:$F$999='Gastos das Atividades'!$B31),-('Gastos das Atividades'!G$1&gt;='Gastos Gerais'!$D$4:$D$999),-('Gastos das Atividades'!G$1&lt;='Gastos Gerais'!$E$4:$E$999),-('Gastos Gerais'!$C$4:$C$999))</f>
        <v>0</v>
      </c>
      <c r="H31" s="149">
        <f>SUMPRODUCT(-('Gastos Gerais'!$F$4:$F$999='Gastos das Atividades'!$B31),-('Gastos das Atividades'!H$1&gt;='Gastos Gerais'!$D$4:$D$999),-('Gastos das Atividades'!H$1&lt;='Gastos Gerais'!$E$4:$E$999),-('Gastos Gerais'!$C$4:$C$999))</f>
        <v>0</v>
      </c>
      <c r="I31" s="149">
        <f>SUMPRODUCT(-('Gastos Gerais'!$F$4:$F$999='Gastos das Atividades'!$B31),-('Gastos das Atividades'!I$1&gt;='Gastos Gerais'!$D$4:$D$999),-('Gastos das Atividades'!I$1&lt;='Gastos Gerais'!$E$4:$E$999),-('Gastos Gerais'!$C$4:$C$999))</f>
        <v>0</v>
      </c>
      <c r="J31" s="149">
        <f>SUMPRODUCT(-('Gastos Gerais'!$F$4:$F$999='Gastos das Atividades'!$B31),-('Gastos das Atividades'!J$1&gt;='Gastos Gerais'!$D$4:$D$999),-('Gastos das Atividades'!J$1&lt;='Gastos Gerais'!$E$4:$E$999),-('Gastos Gerais'!$C$4:$C$999))</f>
        <v>0</v>
      </c>
      <c r="K31" s="149">
        <f>SUMPRODUCT(-('Gastos Gerais'!$F$4:$F$999='Gastos das Atividades'!$B31),-('Gastos das Atividades'!K$1&gt;='Gastos Gerais'!$D$4:$D$999),-('Gastos das Atividades'!K$1&lt;='Gastos Gerais'!$E$4:$E$999),-('Gastos Gerais'!$C$4:$C$999))</f>
        <v>0</v>
      </c>
      <c r="L31" s="149">
        <f>SUMPRODUCT(-('Gastos Gerais'!$F$4:$F$999='Gastos das Atividades'!$B31),-('Gastos das Atividades'!L$1&gt;='Gastos Gerais'!$D$4:$D$999),-('Gastos das Atividades'!L$1&lt;='Gastos Gerais'!$E$4:$E$999),-('Gastos Gerais'!$C$4:$C$999))</f>
        <v>0</v>
      </c>
      <c r="M31" s="149">
        <f>SUMPRODUCT(-('Gastos Gerais'!$F$4:$F$999='Gastos das Atividades'!$B31),-('Gastos das Atividades'!M$1&gt;='Gastos Gerais'!$D$4:$D$999),-('Gastos das Atividades'!M$1&lt;='Gastos Gerais'!$E$4:$E$999),-('Gastos Gerais'!$C$4:$C$999))</f>
        <v>0</v>
      </c>
      <c r="N31" s="149">
        <f>SUMPRODUCT(-('Gastos Gerais'!$F$4:$F$999='Gastos das Atividades'!$B31),-('Gastos das Atividades'!N$1&gt;='Gastos Gerais'!$D$4:$D$999),-('Gastos das Atividades'!N$1&lt;='Gastos Gerais'!$E$4:$E$999),-('Gastos Gerais'!$C$4:$C$999))</f>
        <v>0</v>
      </c>
      <c r="O31" s="149">
        <f>SUMPRODUCT(-('Gastos Gerais'!$F$4:$F$999='Gastos das Atividades'!$B31),-('Gastos das Atividades'!O$1&gt;='Gastos Gerais'!$D$4:$D$999),-('Gastos das Atividades'!O$1&lt;='Gastos Gerais'!$E$4:$E$999),-('Gastos Gerais'!$C$4:$C$999))</f>
        <v>0</v>
      </c>
      <c r="P31" s="149">
        <f>SUMPRODUCT(-('Gastos Gerais'!$F$4:$F$999='Gastos das Atividades'!$B31),-('Gastos das Atividades'!P$1&gt;='Gastos Gerais'!$D$4:$D$999),-('Gastos das Atividades'!P$1&lt;='Gastos Gerais'!$E$4:$E$999),-('Gastos Gerais'!$C$4:$C$999))</f>
        <v>0</v>
      </c>
      <c r="Q31" s="149">
        <f>SUMPRODUCT(-('Gastos Gerais'!$F$4:$F$999='Gastos das Atividades'!$B31),-('Gastos das Atividades'!Q$1&gt;='Gastos Gerais'!$D$4:$D$999),-('Gastos das Atividades'!Q$1&lt;='Gastos Gerais'!$E$4:$E$999),-('Gastos Gerais'!$C$4:$C$999))</f>
        <v>0</v>
      </c>
      <c r="R31" s="149">
        <f>SUMPRODUCT(-('Gastos Gerais'!$F$4:$F$999='Gastos das Atividades'!$B31),-('Gastos das Atividades'!R$1&gt;='Gastos Gerais'!$D$4:$D$999),-('Gastos das Atividades'!R$1&lt;='Gastos Gerais'!$E$4:$E$999),-('Gastos Gerais'!$C$4:$C$999))</f>
        <v>0</v>
      </c>
      <c r="S31" s="149">
        <f>SUMPRODUCT(-('Gastos Gerais'!$F$4:$F$999='Gastos das Atividades'!$B31),-('Gastos das Atividades'!S$1&gt;='Gastos Gerais'!$D$4:$D$999),-('Gastos das Atividades'!S$1&lt;='Gastos Gerais'!$E$4:$E$999),-('Gastos Gerais'!$C$4:$C$999))</f>
        <v>0</v>
      </c>
      <c r="T31" s="149">
        <f>SUMPRODUCT(-('Gastos Gerais'!$F$4:$F$999='Gastos das Atividades'!$B31),-('Gastos das Atividades'!T$1&gt;='Gastos Gerais'!$D$4:$D$999),-('Gastos das Atividades'!T$1&lt;='Gastos Gerais'!$E$4:$E$999),-('Gastos Gerais'!$C$4:$C$999))</f>
        <v>0</v>
      </c>
      <c r="U31" s="149">
        <f>SUMPRODUCT(-('Gastos Gerais'!$F$4:$F$999='Gastos das Atividades'!$B31),-('Gastos das Atividades'!U$1&gt;='Gastos Gerais'!$D$4:$D$999),-('Gastos das Atividades'!U$1&lt;='Gastos Gerais'!$E$4:$E$999),-('Gastos Gerais'!$C$4:$C$999))</f>
        <v>0</v>
      </c>
      <c r="V31" s="149">
        <f>SUMPRODUCT(-('Gastos Gerais'!$F$4:$F$999='Gastos das Atividades'!$B31),-('Gastos das Atividades'!V$1&gt;='Gastos Gerais'!$D$4:$D$999),-('Gastos das Atividades'!V$1&lt;='Gastos Gerais'!$E$4:$E$999),-('Gastos Gerais'!$C$4:$C$999))</f>
        <v>0</v>
      </c>
      <c r="W31" s="149">
        <f>SUMPRODUCT(-('Gastos Gerais'!$F$4:$F$999='Gastos das Atividades'!$B31),-('Gastos das Atividades'!W$1&gt;='Gastos Gerais'!$D$4:$D$999),-('Gastos das Atividades'!W$1&lt;='Gastos Gerais'!$E$4:$E$999),-('Gastos Gerais'!$C$4:$C$999))</f>
        <v>0</v>
      </c>
      <c r="X31" s="149">
        <f>SUMPRODUCT(-('Gastos Gerais'!$F$4:$F$999='Gastos das Atividades'!$B31),-('Gastos das Atividades'!X$1&gt;='Gastos Gerais'!$D$4:$D$999),-('Gastos das Atividades'!X$1&lt;='Gastos Gerais'!$E$4:$E$999),-('Gastos Gerais'!$C$4:$C$999))</f>
        <v>0</v>
      </c>
      <c r="Y31" s="149">
        <f>SUMPRODUCT(-('Gastos Gerais'!$F$4:$F$999='Gastos das Atividades'!$B31),-('Gastos das Atividades'!Y$1&gt;='Gastos Gerais'!$D$4:$D$999),-('Gastos das Atividades'!Y$1&lt;='Gastos Gerais'!$E$4:$E$999),-('Gastos Gerais'!$C$4:$C$999))</f>
        <v>0</v>
      </c>
      <c r="Z31" s="149">
        <f>SUMPRODUCT(-('Gastos Gerais'!$F$4:$F$999='Gastos das Atividades'!$B31),-('Gastos das Atividades'!Z$1&gt;='Gastos Gerais'!$D$4:$D$999),-('Gastos das Atividades'!Z$1&lt;='Gastos Gerais'!$E$4:$E$999),-('Gastos Gerais'!$C$4:$C$999))</f>
        <v>0</v>
      </c>
      <c r="AA31" s="149">
        <f>SUMPRODUCT(-('Gastos Gerais'!$F$4:$F$999='Gastos das Atividades'!$B31),-('Gastos das Atividades'!AA$1&gt;='Gastos Gerais'!$D$4:$D$999),-('Gastos das Atividades'!AA$1&lt;='Gastos Gerais'!$E$4:$E$999),-('Gastos Gerais'!$C$4:$C$999))</f>
        <v>0</v>
      </c>
      <c r="AB31" s="149">
        <f>SUMPRODUCT(-('Gastos Gerais'!$F$4:$F$999='Gastos das Atividades'!$B31),-('Gastos das Atividades'!AB$1&gt;='Gastos Gerais'!$D$4:$D$999),-('Gastos das Atividades'!AB$1&lt;='Gastos Gerais'!$E$4:$E$999),-('Gastos Gerais'!$C$4:$C$999))</f>
        <v>0</v>
      </c>
      <c r="AC31" s="149">
        <f>SUMPRODUCT(-('Gastos Gerais'!$F$4:$F$999='Gastos das Atividades'!$B31),-('Gastos das Atividades'!AC$1&gt;='Gastos Gerais'!$D$4:$D$999),-('Gastos das Atividades'!AC$1&lt;='Gastos Gerais'!$E$4:$E$999),-('Gastos Gerais'!$C$4:$C$999))</f>
        <v>0</v>
      </c>
      <c r="AD31" s="149">
        <f>SUMPRODUCT(-('Gastos Gerais'!$F$4:$F$999='Gastos das Atividades'!$B31),-('Gastos das Atividades'!AD$1&gt;='Gastos Gerais'!$D$4:$D$999),-('Gastos das Atividades'!AD$1&lt;='Gastos Gerais'!$E$4:$E$999),-('Gastos Gerais'!$C$4:$C$999))</f>
        <v>0</v>
      </c>
      <c r="AE31" s="149">
        <f>SUMPRODUCT(-('Gastos Gerais'!$F$4:$F$999='Gastos das Atividades'!$B31),-('Gastos das Atividades'!AE$1&gt;='Gastos Gerais'!$D$4:$D$999),-('Gastos das Atividades'!AE$1&lt;='Gastos Gerais'!$E$4:$E$999),-('Gastos Gerais'!$C$4:$C$999))</f>
        <v>0</v>
      </c>
      <c r="AF31" s="149">
        <f>SUMPRODUCT(-('Gastos Gerais'!$F$4:$F$999='Gastos das Atividades'!$B31),-('Gastos das Atividades'!AF$1&gt;='Gastos Gerais'!$D$4:$D$999),-('Gastos das Atividades'!AF$1&lt;='Gastos Gerais'!$E$4:$E$999),-('Gastos Gerais'!$C$4:$C$999))</f>
        <v>0</v>
      </c>
      <c r="AG31" s="149">
        <f>SUMPRODUCT(-('Gastos Gerais'!$F$4:$F$999='Gastos das Atividades'!$B31),-('Gastos das Atividades'!AG$1&gt;='Gastos Gerais'!$D$4:$D$999),-('Gastos das Atividades'!AG$1&lt;='Gastos Gerais'!$E$4:$E$999),-('Gastos Gerais'!$C$4:$C$999))</f>
        <v>0</v>
      </c>
      <c r="AH31" s="149">
        <f>SUMPRODUCT(-('Gastos Gerais'!$F$4:$F$999='Gastos das Atividades'!$B31),-('Gastos das Atividades'!AH$1&gt;='Gastos Gerais'!$D$4:$D$999),-('Gastos das Atividades'!AH$1&lt;='Gastos Gerais'!$E$4:$E$999),-('Gastos Gerais'!$C$4:$C$999))</f>
        <v>0</v>
      </c>
      <c r="AI31" s="149">
        <f>SUMPRODUCT(-('Gastos Gerais'!$F$4:$F$999='Gastos das Atividades'!$B31),-('Gastos das Atividades'!AI$1&gt;='Gastos Gerais'!$D$4:$D$999),-('Gastos das Atividades'!AI$1&lt;='Gastos Gerais'!$E$4:$E$999),-('Gastos Gerais'!$C$4:$C$999))</f>
        <v>0</v>
      </c>
      <c r="AJ31" s="149">
        <f>SUMPRODUCT(-('Gastos Gerais'!$F$4:$F$999='Gastos das Atividades'!$B31),-('Gastos das Atividades'!AJ$1&gt;='Gastos Gerais'!$D$4:$D$999),-('Gastos das Atividades'!AJ$1&lt;='Gastos Gerais'!$E$4:$E$999),-('Gastos Gerais'!$C$4:$C$999))</f>
        <v>0</v>
      </c>
      <c r="AK31" s="149">
        <f>SUMPRODUCT(-('Gastos Gerais'!$F$4:$F$999='Gastos das Atividades'!$B31),-('Gastos das Atividades'!AK$1&gt;='Gastos Gerais'!$D$4:$D$999),-('Gastos das Atividades'!AK$1&lt;='Gastos Gerais'!$E$4:$E$999),-('Gastos Gerais'!$C$4:$C$999))</f>
        <v>0</v>
      </c>
      <c r="AL31" s="149">
        <f>SUMPRODUCT(-('Gastos Gerais'!$F$4:$F$999='Gastos das Atividades'!$B31),-('Gastos das Atividades'!AL$1&gt;='Gastos Gerais'!$D$4:$D$999),-('Gastos das Atividades'!AL$1&lt;='Gastos Gerais'!$E$4:$E$999),-('Gastos Gerais'!$C$4:$C$999))</f>
        <v>0</v>
      </c>
      <c r="AM31" s="149">
        <f>SUMPRODUCT(-('Gastos Gerais'!$F$4:$F$999='Gastos das Atividades'!$B31),-('Gastos das Atividades'!AM$1&gt;='Gastos Gerais'!$D$4:$D$999),-('Gastos das Atividades'!AM$1&lt;='Gastos Gerais'!$E$4:$E$999),-('Gastos Gerais'!$C$4:$C$999))</f>
        <v>0</v>
      </c>
      <c r="AN31" s="149">
        <f>SUMPRODUCT(-('Gastos Gerais'!$F$4:$F$999='Gastos das Atividades'!$B31),-('Gastos das Atividades'!AN$1&gt;='Gastos Gerais'!$D$4:$D$999),-('Gastos das Atividades'!AN$1&lt;='Gastos Gerais'!$E$4:$E$999),-('Gastos Gerais'!$C$4:$C$999))</f>
        <v>0</v>
      </c>
      <c r="AO31" s="149">
        <f>SUMPRODUCT(-('Gastos Gerais'!$F$4:$F$999='Gastos das Atividades'!$B31),-('Gastos das Atividades'!AO$1&gt;='Gastos Gerais'!$D$4:$D$999),-('Gastos das Atividades'!AO$1&lt;='Gastos Gerais'!$E$4:$E$999),-('Gastos Gerais'!$C$4:$C$999))</f>
        <v>0</v>
      </c>
      <c r="AP31" s="149">
        <f>SUMPRODUCT(-('Gastos Gerais'!$F$4:$F$999='Gastos das Atividades'!$B31),-('Gastos das Atividades'!AP$1&gt;='Gastos Gerais'!$D$4:$D$999),-('Gastos das Atividades'!AP$1&lt;='Gastos Gerais'!$E$4:$E$999),-('Gastos Gerais'!$C$4:$C$999))</f>
        <v>0</v>
      </c>
      <c r="AQ31" s="149">
        <f>SUMPRODUCT(-('Gastos Gerais'!$F$4:$F$999='Gastos das Atividades'!$B31),-('Gastos das Atividades'!AQ$1&gt;='Gastos Gerais'!$D$4:$D$999),-('Gastos das Atividades'!AQ$1&lt;='Gastos Gerais'!$E$4:$E$999),-('Gastos Gerais'!$C$4:$C$999))</f>
        <v>0</v>
      </c>
      <c r="AR31" s="149">
        <f>SUMPRODUCT(-('Gastos Gerais'!$F$4:$F$999='Gastos das Atividades'!$B31),-('Gastos das Atividades'!AR$1&gt;='Gastos Gerais'!$D$4:$D$999),-('Gastos das Atividades'!AR$1&lt;='Gastos Gerais'!$E$4:$E$999),-('Gastos Gerais'!$C$4:$C$999))</f>
        <v>0</v>
      </c>
      <c r="AS31" s="149">
        <f>SUMPRODUCT(-('Gastos Gerais'!$F$4:$F$999='Gastos das Atividades'!$B31),-('Gastos das Atividades'!AS$1&gt;='Gastos Gerais'!$D$4:$D$999),-('Gastos das Atividades'!AS$1&lt;='Gastos Gerais'!$E$4:$E$999),-('Gastos Gerais'!$C$4:$C$999))</f>
        <v>0</v>
      </c>
      <c r="AT31" s="149">
        <f>SUMPRODUCT(-('Gastos Gerais'!$F$4:$F$999='Gastos das Atividades'!$B31),-('Gastos das Atividades'!AT$1&gt;='Gastos Gerais'!$D$4:$D$999),-('Gastos das Atividades'!AT$1&lt;='Gastos Gerais'!$E$4:$E$999),-('Gastos Gerais'!$C$4:$C$999))</f>
        <v>0</v>
      </c>
      <c r="AU31" s="149">
        <f>SUMPRODUCT(-('Gastos Gerais'!$F$4:$F$999='Gastos das Atividades'!$B31),-('Gastos das Atividades'!AU$1&gt;='Gastos Gerais'!$D$4:$D$999),-('Gastos das Atividades'!AU$1&lt;='Gastos Gerais'!$E$4:$E$999),-('Gastos Gerais'!$C$4:$C$999))</f>
        <v>0</v>
      </c>
      <c r="AV31" s="149">
        <f>SUMPRODUCT(-('Gastos Gerais'!$F$4:$F$999='Gastos das Atividades'!$B31),-('Gastos das Atividades'!AV$1&gt;='Gastos Gerais'!$D$4:$D$999),-('Gastos das Atividades'!AV$1&lt;='Gastos Gerais'!$E$4:$E$999),-('Gastos Gerais'!$C$4:$C$999))</f>
        <v>0</v>
      </c>
      <c r="AW31" s="149">
        <f>SUMPRODUCT(-('Gastos Gerais'!$F$4:$F$999='Gastos das Atividades'!$B31),-('Gastos das Atividades'!AW$1&gt;='Gastos Gerais'!$D$4:$D$999),-('Gastos das Atividades'!AW$1&lt;='Gastos Gerais'!$E$4:$E$999),-('Gastos Gerais'!$C$4:$C$999))</f>
        <v>0</v>
      </c>
      <c r="AX31" s="149">
        <f>SUMPRODUCT(-('Gastos Gerais'!$F$4:$F$999='Gastos das Atividades'!$B31),-('Gastos das Atividades'!AX$1&gt;='Gastos Gerais'!$D$4:$D$999),-('Gastos das Atividades'!AX$1&lt;='Gastos Gerais'!$E$4:$E$999),-('Gastos Gerais'!$C$4:$C$999))</f>
        <v>0</v>
      </c>
      <c r="AY31" s="318">
        <f t="shared" si="9"/>
        <v>0</v>
      </c>
      <c r="AZ31" s="149">
        <f t="shared" si="10"/>
        <v>0</v>
      </c>
      <c r="BA31" s="149">
        <f t="shared" si="11"/>
        <v>0</v>
      </c>
      <c r="BB31" s="149">
        <f t="shared" si="12"/>
        <v>0</v>
      </c>
      <c r="BC31" s="319">
        <f t="shared" si="8"/>
        <v>0</v>
      </c>
      <c r="BD31" s="156">
        <f t="shared" si="0"/>
        <v>0</v>
      </c>
      <c r="BE31" s="156">
        <f t="shared" si="1"/>
        <v>0</v>
      </c>
      <c r="BF31" s="156">
        <f t="shared" si="13"/>
        <v>0</v>
      </c>
      <c r="BG31" s="156">
        <f t="shared" si="13"/>
        <v>0</v>
      </c>
      <c r="BH31" s="320">
        <f t="shared" si="3"/>
        <v>0</v>
      </c>
    </row>
    <row r="32" spans="1:60" hidden="1">
      <c r="A32" s="321">
        <v>28</v>
      </c>
      <c r="B32" s="332"/>
      <c r="C32" s="149">
        <f>SUMPRODUCT(-('Gastos Gerais'!$F$4:$F$999='Gastos das Atividades'!$B32),-('Gastos das Atividades'!C$1&gt;='Gastos Gerais'!$D$4:$D$999),-('Gastos das Atividades'!C$1&lt;='Gastos Gerais'!$E$4:$E$999),-('Gastos Gerais'!$C$4:$C$999))</f>
        <v>0</v>
      </c>
      <c r="D32" s="149">
        <f>SUMPRODUCT(-('Gastos Gerais'!$F$4:$F$999='Gastos das Atividades'!$B32),-('Gastos das Atividades'!D$1&gt;='Gastos Gerais'!$D$4:$D$999),-('Gastos das Atividades'!D$1&lt;='Gastos Gerais'!$E$4:$E$999),-('Gastos Gerais'!$C$4:$C$999))</f>
        <v>0</v>
      </c>
      <c r="E32" s="149">
        <f>SUMPRODUCT(-('Gastos Gerais'!$F$4:$F$999='Gastos das Atividades'!$B32),-('Gastos das Atividades'!E$1&gt;='Gastos Gerais'!$D$4:$D$999),-('Gastos das Atividades'!E$1&lt;='Gastos Gerais'!$E$4:$E$999),-('Gastos Gerais'!$C$4:$C$999))</f>
        <v>0</v>
      </c>
      <c r="F32" s="149">
        <f>SUMPRODUCT(-('Gastos Gerais'!$F$4:$F$999='Gastos das Atividades'!$B32),-('Gastos das Atividades'!F$1&gt;='Gastos Gerais'!$D$4:$D$999),-('Gastos das Atividades'!F$1&lt;='Gastos Gerais'!$E$4:$E$999),-('Gastos Gerais'!$C$4:$C$999))</f>
        <v>0</v>
      </c>
      <c r="G32" s="149">
        <f>SUMPRODUCT(-('Gastos Gerais'!$F$4:$F$999='Gastos das Atividades'!$B32),-('Gastos das Atividades'!G$1&gt;='Gastos Gerais'!$D$4:$D$999),-('Gastos das Atividades'!G$1&lt;='Gastos Gerais'!$E$4:$E$999),-('Gastos Gerais'!$C$4:$C$999))</f>
        <v>0</v>
      </c>
      <c r="H32" s="149">
        <f>SUMPRODUCT(-('Gastos Gerais'!$F$4:$F$999='Gastos das Atividades'!$B32),-('Gastos das Atividades'!H$1&gt;='Gastos Gerais'!$D$4:$D$999),-('Gastos das Atividades'!H$1&lt;='Gastos Gerais'!$E$4:$E$999),-('Gastos Gerais'!$C$4:$C$999))</f>
        <v>0</v>
      </c>
      <c r="I32" s="149">
        <f>SUMPRODUCT(-('Gastos Gerais'!$F$4:$F$999='Gastos das Atividades'!$B32),-('Gastos das Atividades'!I$1&gt;='Gastos Gerais'!$D$4:$D$999),-('Gastos das Atividades'!I$1&lt;='Gastos Gerais'!$E$4:$E$999),-('Gastos Gerais'!$C$4:$C$999))</f>
        <v>0</v>
      </c>
      <c r="J32" s="149">
        <f>SUMPRODUCT(-('Gastos Gerais'!$F$4:$F$999='Gastos das Atividades'!$B32),-('Gastos das Atividades'!J$1&gt;='Gastos Gerais'!$D$4:$D$999),-('Gastos das Atividades'!J$1&lt;='Gastos Gerais'!$E$4:$E$999),-('Gastos Gerais'!$C$4:$C$999))</f>
        <v>0</v>
      </c>
      <c r="K32" s="149">
        <f>SUMPRODUCT(-('Gastos Gerais'!$F$4:$F$999='Gastos das Atividades'!$B32),-('Gastos das Atividades'!K$1&gt;='Gastos Gerais'!$D$4:$D$999),-('Gastos das Atividades'!K$1&lt;='Gastos Gerais'!$E$4:$E$999),-('Gastos Gerais'!$C$4:$C$999))</f>
        <v>0</v>
      </c>
      <c r="L32" s="149">
        <f>SUMPRODUCT(-('Gastos Gerais'!$F$4:$F$999='Gastos das Atividades'!$B32),-('Gastos das Atividades'!L$1&gt;='Gastos Gerais'!$D$4:$D$999),-('Gastos das Atividades'!L$1&lt;='Gastos Gerais'!$E$4:$E$999),-('Gastos Gerais'!$C$4:$C$999))</f>
        <v>0</v>
      </c>
      <c r="M32" s="149">
        <f>SUMPRODUCT(-('Gastos Gerais'!$F$4:$F$999='Gastos das Atividades'!$B32),-('Gastos das Atividades'!M$1&gt;='Gastos Gerais'!$D$4:$D$999),-('Gastos das Atividades'!M$1&lt;='Gastos Gerais'!$E$4:$E$999),-('Gastos Gerais'!$C$4:$C$999))</f>
        <v>0</v>
      </c>
      <c r="N32" s="149">
        <f>SUMPRODUCT(-('Gastos Gerais'!$F$4:$F$999='Gastos das Atividades'!$B32),-('Gastos das Atividades'!N$1&gt;='Gastos Gerais'!$D$4:$D$999),-('Gastos das Atividades'!N$1&lt;='Gastos Gerais'!$E$4:$E$999),-('Gastos Gerais'!$C$4:$C$999))</f>
        <v>0</v>
      </c>
      <c r="O32" s="149">
        <f>SUMPRODUCT(-('Gastos Gerais'!$F$4:$F$999='Gastos das Atividades'!$B32),-('Gastos das Atividades'!O$1&gt;='Gastos Gerais'!$D$4:$D$999),-('Gastos das Atividades'!O$1&lt;='Gastos Gerais'!$E$4:$E$999),-('Gastos Gerais'!$C$4:$C$999))</f>
        <v>0</v>
      </c>
      <c r="P32" s="149">
        <f>SUMPRODUCT(-('Gastos Gerais'!$F$4:$F$999='Gastos das Atividades'!$B32),-('Gastos das Atividades'!P$1&gt;='Gastos Gerais'!$D$4:$D$999),-('Gastos das Atividades'!P$1&lt;='Gastos Gerais'!$E$4:$E$999),-('Gastos Gerais'!$C$4:$C$999))</f>
        <v>0</v>
      </c>
      <c r="Q32" s="149">
        <f>SUMPRODUCT(-('Gastos Gerais'!$F$4:$F$999='Gastos das Atividades'!$B32),-('Gastos das Atividades'!Q$1&gt;='Gastos Gerais'!$D$4:$D$999),-('Gastos das Atividades'!Q$1&lt;='Gastos Gerais'!$E$4:$E$999),-('Gastos Gerais'!$C$4:$C$999))</f>
        <v>0</v>
      </c>
      <c r="R32" s="149">
        <f>SUMPRODUCT(-('Gastos Gerais'!$F$4:$F$999='Gastos das Atividades'!$B32),-('Gastos das Atividades'!R$1&gt;='Gastos Gerais'!$D$4:$D$999),-('Gastos das Atividades'!R$1&lt;='Gastos Gerais'!$E$4:$E$999),-('Gastos Gerais'!$C$4:$C$999))</f>
        <v>0</v>
      </c>
      <c r="S32" s="149">
        <f>SUMPRODUCT(-('Gastos Gerais'!$F$4:$F$999='Gastos das Atividades'!$B32),-('Gastos das Atividades'!S$1&gt;='Gastos Gerais'!$D$4:$D$999),-('Gastos das Atividades'!S$1&lt;='Gastos Gerais'!$E$4:$E$999),-('Gastos Gerais'!$C$4:$C$999))</f>
        <v>0</v>
      </c>
      <c r="T32" s="149">
        <f>SUMPRODUCT(-('Gastos Gerais'!$F$4:$F$999='Gastos das Atividades'!$B32),-('Gastos das Atividades'!T$1&gt;='Gastos Gerais'!$D$4:$D$999),-('Gastos das Atividades'!T$1&lt;='Gastos Gerais'!$E$4:$E$999),-('Gastos Gerais'!$C$4:$C$999))</f>
        <v>0</v>
      </c>
      <c r="U32" s="149">
        <f>SUMPRODUCT(-('Gastos Gerais'!$F$4:$F$999='Gastos das Atividades'!$B32),-('Gastos das Atividades'!U$1&gt;='Gastos Gerais'!$D$4:$D$999),-('Gastos das Atividades'!U$1&lt;='Gastos Gerais'!$E$4:$E$999),-('Gastos Gerais'!$C$4:$C$999))</f>
        <v>0</v>
      </c>
      <c r="V32" s="149">
        <f>SUMPRODUCT(-('Gastos Gerais'!$F$4:$F$999='Gastos das Atividades'!$B32),-('Gastos das Atividades'!V$1&gt;='Gastos Gerais'!$D$4:$D$999),-('Gastos das Atividades'!V$1&lt;='Gastos Gerais'!$E$4:$E$999),-('Gastos Gerais'!$C$4:$C$999))</f>
        <v>0</v>
      </c>
      <c r="W32" s="149">
        <f>SUMPRODUCT(-('Gastos Gerais'!$F$4:$F$999='Gastos das Atividades'!$B32),-('Gastos das Atividades'!W$1&gt;='Gastos Gerais'!$D$4:$D$999),-('Gastos das Atividades'!W$1&lt;='Gastos Gerais'!$E$4:$E$999),-('Gastos Gerais'!$C$4:$C$999))</f>
        <v>0</v>
      </c>
      <c r="X32" s="149">
        <f>SUMPRODUCT(-('Gastos Gerais'!$F$4:$F$999='Gastos das Atividades'!$B32),-('Gastos das Atividades'!X$1&gt;='Gastos Gerais'!$D$4:$D$999),-('Gastos das Atividades'!X$1&lt;='Gastos Gerais'!$E$4:$E$999),-('Gastos Gerais'!$C$4:$C$999))</f>
        <v>0</v>
      </c>
      <c r="Y32" s="149">
        <f>SUMPRODUCT(-('Gastos Gerais'!$F$4:$F$999='Gastos das Atividades'!$B32),-('Gastos das Atividades'!Y$1&gt;='Gastos Gerais'!$D$4:$D$999),-('Gastos das Atividades'!Y$1&lt;='Gastos Gerais'!$E$4:$E$999),-('Gastos Gerais'!$C$4:$C$999))</f>
        <v>0</v>
      </c>
      <c r="Z32" s="149">
        <f>SUMPRODUCT(-('Gastos Gerais'!$F$4:$F$999='Gastos das Atividades'!$B32),-('Gastos das Atividades'!Z$1&gt;='Gastos Gerais'!$D$4:$D$999),-('Gastos das Atividades'!Z$1&lt;='Gastos Gerais'!$E$4:$E$999),-('Gastos Gerais'!$C$4:$C$999))</f>
        <v>0</v>
      </c>
      <c r="AA32" s="149">
        <f>SUMPRODUCT(-('Gastos Gerais'!$F$4:$F$999='Gastos das Atividades'!$B32),-('Gastos das Atividades'!AA$1&gt;='Gastos Gerais'!$D$4:$D$999),-('Gastos das Atividades'!AA$1&lt;='Gastos Gerais'!$E$4:$E$999),-('Gastos Gerais'!$C$4:$C$999))</f>
        <v>0</v>
      </c>
      <c r="AB32" s="149">
        <f>SUMPRODUCT(-('Gastos Gerais'!$F$4:$F$999='Gastos das Atividades'!$B32),-('Gastos das Atividades'!AB$1&gt;='Gastos Gerais'!$D$4:$D$999),-('Gastos das Atividades'!AB$1&lt;='Gastos Gerais'!$E$4:$E$999),-('Gastos Gerais'!$C$4:$C$999))</f>
        <v>0</v>
      </c>
      <c r="AC32" s="149">
        <f>SUMPRODUCT(-('Gastos Gerais'!$F$4:$F$999='Gastos das Atividades'!$B32),-('Gastos das Atividades'!AC$1&gt;='Gastos Gerais'!$D$4:$D$999),-('Gastos das Atividades'!AC$1&lt;='Gastos Gerais'!$E$4:$E$999),-('Gastos Gerais'!$C$4:$C$999))</f>
        <v>0</v>
      </c>
      <c r="AD32" s="149">
        <f>SUMPRODUCT(-('Gastos Gerais'!$F$4:$F$999='Gastos das Atividades'!$B32),-('Gastos das Atividades'!AD$1&gt;='Gastos Gerais'!$D$4:$D$999),-('Gastos das Atividades'!AD$1&lt;='Gastos Gerais'!$E$4:$E$999),-('Gastos Gerais'!$C$4:$C$999))</f>
        <v>0</v>
      </c>
      <c r="AE32" s="149">
        <f>SUMPRODUCT(-('Gastos Gerais'!$F$4:$F$999='Gastos das Atividades'!$B32),-('Gastos das Atividades'!AE$1&gt;='Gastos Gerais'!$D$4:$D$999),-('Gastos das Atividades'!AE$1&lt;='Gastos Gerais'!$E$4:$E$999),-('Gastos Gerais'!$C$4:$C$999))</f>
        <v>0</v>
      </c>
      <c r="AF32" s="149">
        <f>SUMPRODUCT(-('Gastos Gerais'!$F$4:$F$999='Gastos das Atividades'!$B32),-('Gastos das Atividades'!AF$1&gt;='Gastos Gerais'!$D$4:$D$999),-('Gastos das Atividades'!AF$1&lt;='Gastos Gerais'!$E$4:$E$999),-('Gastos Gerais'!$C$4:$C$999))</f>
        <v>0</v>
      </c>
      <c r="AG32" s="149">
        <f>SUMPRODUCT(-('Gastos Gerais'!$F$4:$F$999='Gastos das Atividades'!$B32),-('Gastos das Atividades'!AG$1&gt;='Gastos Gerais'!$D$4:$D$999),-('Gastos das Atividades'!AG$1&lt;='Gastos Gerais'!$E$4:$E$999),-('Gastos Gerais'!$C$4:$C$999))</f>
        <v>0</v>
      </c>
      <c r="AH32" s="149">
        <f>SUMPRODUCT(-('Gastos Gerais'!$F$4:$F$999='Gastos das Atividades'!$B32),-('Gastos das Atividades'!AH$1&gt;='Gastos Gerais'!$D$4:$D$999),-('Gastos das Atividades'!AH$1&lt;='Gastos Gerais'!$E$4:$E$999),-('Gastos Gerais'!$C$4:$C$999))</f>
        <v>0</v>
      </c>
      <c r="AI32" s="149">
        <f>SUMPRODUCT(-('Gastos Gerais'!$F$4:$F$999='Gastos das Atividades'!$B32),-('Gastos das Atividades'!AI$1&gt;='Gastos Gerais'!$D$4:$D$999),-('Gastos das Atividades'!AI$1&lt;='Gastos Gerais'!$E$4:$E$999),-('Gastos Gerais'!$C$4:$C$999))</f>
        <v>0</v>
      </c>
      <c r="AJ32" s="149">
        <f>SUMPRODUCT(-('Gastos Gerais'!$F$4:$F$999='Gastos das Atividades'!$B32),-('Gastos das Atividades'!AJ$1&gt;='Gastos Gerais'!$D$4:$D$999),-('Gastos das Atividades'!AJ$1&lt;='Gastos Gerais'!$E$4:$E$999),-('Gastos Gerais'!$C$4:$C$999))</f>
        <v>0</v>
      </c>
      <c r="AK32" s="149">
        <f>SUMPRODUCT(-('Gastos Gerais'!$F$4:$F$999='Gastos das Atividades'!$B32),-('Gastos das Atividades'!AK$1&gt;='Gastos Gerais'!$D$4:$D$999),-('Gastos das Atividades'!AK$1&lt;='Gastos Gerais'!$E$4:$E$999),-('Gastos Gerais'!$C$4:$C$999))</f>
        <v>0</v>
      </c>
      <c r="AL32" s="149">
        <f>SUMPRODUCT(-('Gastos Gerais'!$F$4:$F$999='Gastos das Atividades'!$B32),-('Gastos das Atividades'!AL$1&gt;='Gastos Gerais'!$D$4:$D$999),-('Gastos das Atividades'!AL$1&lt;='Gastos Gerais'!$E$4:$E$999),-('Gastos Gerais'!$C$4:$C$999))</f>
        <v>0</v>
      </c>
      <c r="AM32" s="149">
        <f>SUMPRODUCT(-('Gastos Gerais'!$F$4:$F$999='Gastos das Atividades'!$B32),-('Gastos das Atividades'!AM$1&gt;='Gastos Gerais'!$D$4:$D$999),-('Gastos das Atividades'!AM$1&lt;='Gastos Gerais'!$E$4:$E$999),-('Gastos Gerais'!$C$4:$C$999))</f>
        <v>0</v>
      </c>
      <c r="AN32" s="149">
        <f>SUMPRODUCT(-('Gastos Gerais'!$F$4:$F$999='Gastos das Atividades'!$B32),-('Gastos das Atividades'!AN$1&gt;='Gastos Gerais'!$D$4:$D$999),-('Gastos das Atividades'!AN$1&lt;='Gastos Gerais'!$E$4:$E$999),-('Gastos Gerais'!$C$4:$C$999))</f>
        <v>0</v>
      </c>
      <c r="AO32" s="149">
        <f>SUMPRODUCT(-('Gastos Gerais'!$F$4:$F$999='Gastos das Atividades'!$B32),-('Gastos das Atividades'!AO$1&gt;='Gastos Gerais'!$D$4:$D$999),-('Gastos das Atividades'!AO$1&lt;='Gastos Gerais'!$E$4:$E$999),-('Gastos Gerais'!$C$4:$C$999))</f>
        <v>0</v>
      </c>
      <c r="AP32" s="149">
        <f>SUMPRODUCT(-('Gastos Gerais'!$F$4:$F$999='Gastos das Atividades'!$B32),-('Gastos das Atividades'!AP$1&gt;='Gastos Gerais'!$D$4:$D$999),-('Gastos das Atividades'!AP$1&lt;='Gastos Gerais'!$E$4:$E$999),-('Gastos Gerais'!$C$4:$C$999))</f>
        <v>0</v>
      </c>
      <c r="AQ32" s="149">
        <f>SUMPRODUCT(-('Gastos Gerais'!$F$4:$F$999='Gastos das Atividades'!$B32),-('Gastos das Atividades'!AQ$1&gt;='Gastos Gerais'!$D$4:$D$999),-('Gastos das Atividades'!AQ$1&lt;='Gastos Gerais'!$E$4:$E$999),-('Gastos Gerais'!$C$4:$C$999))</f>
        <v>0</v>
      </c>
      <c r="AR32" s="149">
        <f>SUMPRODUCT(-('Gastos Gerais'!$F$4:$F$999='Gastos das Atividades'!$B32),-('Gastos das Atividades'!AR$1&gt;='Gastos Gerais'!$D$4:$D$999),-('Gastos das Atividades'!AR$1&lt;='Gastos Gerais'!$E$4:$E$999),-('Gastos Gerais'!$C$4:$C$999))</f>
        <v>0</v>
      </c>
      <c r="AS32" s="149">
        <f>SUMPRODUCT(-('Gastos Gerais'!$F$4:$F$999='Gastos das Atividades'!$B32),-('Gastos das Atividades'!AS$1&gt;='Gastos Gerais'!$D$4:$D$999),-('Gastos das Atividades'!AS$1&lt;='Gastos Gerais'!$E$4:$E$999),-('Gastos Gerais'!$C$4:$C$999))</f>
        <v>0</v>
      </c>
      <c r="AT32" s="149">
        <f>SUMPRODUCT(-('Gastos Gerais'!$F$4:$F$999='Gastos das Atividades'!$B32),-('Gastos das Atividades'!AT$1&gt;='Gastos Gerais'!$D$4:$D$999),-('Gastos das Atividades'!AT$1&lt;='Gastos Gerais'!$E$4:$E$999),-('Gastos Gerais'!$C$4:$C$999))</f>
        <v>0</v>
      </c>
      <c r="AU32" s="149">
        <f>SUMPRODUCT(-('Gastos Gerais'!$F$4:$F$999='Gastos das Atividades'!$B32),-('Gastos das Atividades'!AU$1&gt;='Gastos Gerais'!$D$4:$D$999),-('Gastos das Atividades'!AU$1&lt;='Gastos Gerais'!$E$4:$E$999),-('Gastos Gerais'!$C$4:$C$999))</f>
        <v>0</v>
      </c>
      <c r="AV32" s="149">
        <f>SUMPRODUCT(-('Gastos Gerais'!$F$4:$F$999='Gastos das Atividades'!$B32),-('Gastos das Atividades'!AV$1&gt;='Gastos Gerais'!$D$4:$D$999),-('Gastos das Atividades'!AV$1&lt;='Gastos Gerais'!$E$4:$E$999),-('Gastos Gerais'!$C$4:$C$999))</f>
        <v>0</v>
      </c>
      <c r="AW32" s="149">
        <f>SUMPRODUCT(-('Gastos Gerais'!$F$4:$F$999='Gastos das Atividades'!$B32),-('Gastos das Atividades'!AW$1&gt;='Gastos Gerais'!$D$4:$D$999),-('Gastos das Atividades'!AW$1&lt;='Gastos Gerais'!$E$4:$E$999),-('Gastos Gerais'!$C$4:$C$999))</f>
        <v>0</v>
      </c>
      <c r="AX32" s="149">
        <f>SUMPRODUCT(-('Gastos Gerais'!$F$4:$F$999='Gastos das Atividades'!$B32),-('Gastos das Atividades'!AX$1&gt;='Gastos Gerais'!$D$4:$D$999),-('Gastos das Atividades'!AX$1&lt;='Gastos Gerais'!$E$4:$E$999),-('Gastos Gerais'!$C$4:$C$999))</f>
        <v>0</v>
      </c>
      <c r="AY32" s="318">
        <f t="shared" si="9"/>
        <v>0</v>
      </c>
      <c r="AZ32" s="149">
        <f t="shared" si="10"/>
        <v>0</v>
      </c>
      <c r="BA32" s="149">
        <f t="shared" si="11"/>
        <v>0</v>
      </c>
      <c r="BB32" s="149">
        <f t="shared" si="12"/>
        <v>0</v>
      </c>
      <c r="BC32" s="319">
        <f t="shared" si="8"/>
        <v>0</v>
      </c>
      <c r="BD32" s="156">
        <f t="shared" si="0"/>
        <v>0</v>
      </c>
      <c r="BE32" s="156">
        <f t="shared" si="1"/>
        <v>0</v>
      </c>
      <c r="BF32" s="156">
        <f t="shared" si="13"/>
        <v>0</v>
      </c>
      <c r="BG32" s="156">
        <f t="shared" si="13"/>
        <v>0</v>
      </c>
      <c r="BH32" s="320">
        <f t="shared" si="3"/>
        <v>0</v>
      </c>
    </row>
    <row r="33" spans="1:60" hidden="1">
      <c r="A33" s="321">
        <v>29</v>
      </c>
      <c r="B33" s="331"/>
      <c r="C33" s="149">
        <f>SUMPRODUCT(-('Gastos Gerais'!$F$4:$F$999='Gastos das Atividades'!$B33),-('Gastos das Atividades'!C$1&gt;='Gastos Gerais'!$D$4:$D$999),-('Gastos das Atividades'!C$1&lt;='Gastos Gerais'!$E$4:$E$999),-('Gastos Gerais'!$C$4:$C$999))</f>
        <v>0</v>
      </c>
      <c r="D33" s="149">
        <f>SUMPRODUCT(-('Gastos Gerais'!$F$4:$F$999='Gastos das Atividades'!$B33),-('Gastos das Atividades'!D$1&gt;='Gastos Gerais'!$D$4:$D$999),-('Gastos das Atividades'!D$1&lt;='Gastos Gerais'!$E$4:$E$999),-('Gastos Gerais'!$C$4:$C$999))</f>
        <v>0</v>
      </c>
      <c r="E33" s="149">
        <f>SUMPRODUCT(-('Gastos Gerais'!$F$4:$F$999='Gastos das Atividades'!$B33),-('Gastos das Atividades'!E$1&gt;='Gastos Gerais'!$D$4:$D$999),-('Gastos das Atividades'!E$1&lt;='Gastos Gerais'!$E$4:$E$999),-('Gastos Gerais'!$C$4:$C$999))</f>
        <v>0</v>
      </c>
      <c r="F33" s="149">
        <f>SUMPRODUCT(-('Gastos Gerais'!$F$4:$F$999='Gastos das Atividades'!$B33),-('Gastos das Atividades'!F$1&gt;='Gastos Gerais'!$D$4:$D$999),-('Gastos das Atividades'!F$1&lt;='Gastos Gerais'!$E$4:$E$999),-('Gastos Gerais'!$C$4:$C$999))</f>
        <v>0</v>
      </c>
      <c r="G33" s="149">
        <f>SUMPRODUCT(-('Gastos Gerais'!$F$4:$F$999='Gastos das Atividades'!$B33),-('Gastos das Atividades'!G$1&gt;='Gastos Gerais'!$D$4:$D$999),-('Gastos das Atividades'!G$1&lt;='Gastos Gerais'!$E$4:$E$999),-('Gastos Gerais'!$C$4:$C$999))</f>
        <v>0</v>
      </c>
      <c r="H33" s="149">
        <f>SUMPRODUCT(-('Gastos Gerais'!$F$4:$F$999='Gastos das Atividades'!$B33),-('Gastos das Atividades'!H$1&gt;='Gastos Gerais'!$D$4:$D$999),-('Gastos das Atividades'!H$1&lt;='Gastos Gerais'!$E$4:$E$999),-('Gastos Gerais'!$C$4:$C$999))</f>
        <v>0</v>
      </c>
      <c r="I33" s="149">
        <f>SUMPRODUCT(-('Gastos Gerais'!$F$4:$F$999='Gastos das Atividades'!$B33),-('Gastos das Atividades'!I$1&gt;='Gastos Gerais'!$D$4:$D$999),-('Gastos das Atividades'!I$1&lt;='Gastos Gerais'!$E$4:$E$999),-('Gastos Gerais'!$C$4:$C$999))</f>
        <v>0</v>
      </c>
      <c r="J33" s="149">
        <f>SUMPRODUCT(-('Gastos Gerais'!$F$4:$F$999='Gastos das Atividades'!$B33),-('Gastos das Atividades'!J$1&gt;='Gastos Gerais'!$D$4:$D$999),-('Gastos das Atividades'!J$1&lt;='Gastos Gerais'!$E$4:$E$999),-('Gastos Gerais'!$C$4:$C$999))</f>
        <v>0</v>
      </c>
      <c r="K33" s="149">
        <f>SUMPRODUCT(-('Gastos Gerais'!$F$4:$F$999='Gastos das Atividades'!$B33),-('Gastos das Atividades'!K$1&gt;='Gastos Gerais'!$D$4:$D$999),-('Gastos das Atividades'!K$1&lt;='Gastos Gerais'!$E$4:$E$999),-('Gastos Gerais'!$C$4:$C$999))</f>
        <v>0</v>
      </c>
      <c r="L33" s="149">
        <f>SUMPRODUCT(-('Gastos Gerais'!$F$4:$F$999='Gastos das Atividades'!$B33),-('Gastos das Atividades'!L$1&gt;='Gastos Gerais'!$D$4:$D$999),-('Gastos das Atividades'!L$1&lt;='Gastos Gerais'!$E$4:$E$999),-('Gastos Gerais'!$C$4:$C$999))</f>
        <v>0</v>
      </c>
      <c r="M33" s="149">
        <f>SUMPRODUCT(-('Gastos Gerais'!$F$4:$F$999='Gastos das Atividades'!$B33),-('Gastos das Atividades'!M$1&gt;='Gastos Gerais'!$D$4:$D$999),-('Gastos das Atividades'!M$1&lt;='Gastos Gerais'!$E$4:$E$999),-('Gastos Gerais'!$C$4:$C$999))</f>
        <v>0</v>
      </c>
      <c r="N33" s="149">
        <f>SUMPRODUCT(-('Gastos Gerais'!$F$4:$F$999='Gastos das Atividades'!$B33),-('Gastos das Atividades'!N$1&gt;='Gastos Gerais'!$D$4:$D$999),-('Gastos das Atividades'!N$1&lt;='Gastos Gerais'!$E$4:$E$999),-('Gastos Gerais'!$C$4:$C$999))</f>
        <v>0</v>
      </c>
      <c r="O33" s="149">
        <f>SUMPRODUCT(-('Gastos Gerais'!$F$4:$F$999='Gastos das Atividades'!$B33),-('Gastos das Atividades'!O$1&gt;='Gastos Gerais'!$D$4:$D$999),-('Gastos das Atividades'!O$1&lt;='Gastos Gerais'!$E$4:$E$999),-('Gastos Gerais'!$C$4:$C$999))</f>
        <v>0</v>
      </c>
      <c r="P33" s="149">
        <f>SUMPRODUCT(-('Gastos Gerais'!$F$4:$F$999='Gastos das Atividades'!$B33),-('Gastos das Atividades'!P$1&gt;='Gastos Gerais'!$D$4:$D$999),-('Gastos das Atividades'!P$1&lt;='Gastos Gerais'!$E$4:$E$999),-('Gastos Gerais'!$C$4:$C$999))</f>
        <v>0</v>
      </c>
      <c r="Q33" s="149">
        <f>SUMPRODUCT(-('Gastos Gerais'!$F$4:$F$999='Gastos das Atividades'!$B33),-('Gastos das Atividades'!Q$1&gt;='Gastos Gerais'!$D$4:$D$999),-('Gastos das Atividades'!Q$1&lt;='Gastos Gerais'!$E$4:$E$999),-('Gastos Gerais'!$C$4:$C$999))</f>
        <v>0</v>
      </c>
      <c r="R33" s="149">
        <f>SUMPRODUCT(-('Gastos Gerais'!$F$4:$F$999='Gastos das Atividades'!$B33),-('Gastos das Atividades'!R$1&gt;='Gastos Gerais'!$D$4:$D$999),-('Gastos das Atividades'!R$1&lt;='Gastos Gerais'!$E$4:$E$999),-('Gastos Gerais'!$C$4:$C$999))</f>
        <v>0</v>
      </c>
      <c r="S33" s="149">
        <f>SUMPRODUCT(-('Gastos Gerais'!$F$4:$F$999='Gastos das Atividades'!$B33),-('Gastos das Atividades'!S$1&gt;='Gastos Gerais'!$D$4:$D$999),-('Gastos das Atividades'!S$1&lt;='Gastos Gerais'!$E$4:$E$999),-('Gastos Gerais'!$C$4:$C$999))</f>
        <v>0</v>
      </c>
      <c r="T33" s="149">
        <f>SUMPRODUCT(-('Gastos Gerais'!$F$4:$F$999='Gastos das Atividades'!$B33),-('Gastos das Atividades'!T$1&gt;='Gastos Gerais'!$D$4:$D$999),-('Gastos das Atividades'!T$1&lt;='Gastos Gerais'!$E$4:$E$999),-('Gastos Gerais'!$C$4:$C$999))</f>
        <v>0</v>
      </c>
      <c r="U33" s="149">
        <f>SUMPRODUCT(-('Gastos Gerais'!$F$4:$F$999='Gastos das Atividades'!$B33),-('Gastos das Atividades'!U$1&gt;='Gastos Gerais'!$D$4:$D$999),-('Gastos das Atividades'!U$1&lt;='Gastos Gerais'!$E$4:$E$999),-('Gastos Gerais'!$C$4:$C$999))</f>
        <v>0</v>
      </c>
      <c r="V33" s="149">
        <f>SUMPRODUCT(-('Gastos Gerais'!$F$4:$F$999='Gastos das Atividades'!$B33),-('Gastos das Atividades'!V$1&gt;='Gastos Gerais'!$D$4:$D$999),-('Gastos das Atividades'!V$1&lt;='Gastos Gerais'!$E$4:$E$999),-('Gastos Gerais'!$C$4:$C$999))</f>
        <v>0</v>
      </c>
      <c r="W33" s="149">
        <f>SUMPRODUCT(-('Gastos Gerais'!$F$4:$F$999='Gastos das Atividades'!$B33),-('Gastos das Atividades'!W$1&gt;='Gastos Gerais'!$D$4:$D$999),-('Gastos das Atividades'!W$1&lt;='Gastos Gerais'!$E$4:$E$999),-('Gastos Gerais'!$C$4:$C$999))</f>
        <v>0</v>
      </c>
      <c r="X33" s="149">
        <f>SUMPRODUCT(-('Gastos Gerais'!$F$4:$F$999='Gastos das Atividades'!$B33),-('Gastos das Atividades'!X$1&gt;='Gastos Gerais'!$D$4:$D$999),-('Gastos das Atividades'!X$1&lt;='Gastos Gerais'!$E$4:$E$999),-('Gastos Gerais'!$C$4:$C$999))</f>
        <v>0</v>
      </c>
      <c r="Y33" s="149">
        <f>SUMPRODUCT(-('Gastos Gerais'!$F$4:$F$999='Gastos das Atividades'!$B33),-('Gastos das Atividades'!Y$1&gt;='Gastos Gerais'!$D$4:$D$999),-('Gastos das Atividades'!Y$1&lt;='Gastos Gerais'!$E$4:$E$999),-('Gastos Gerais'!$C$4:$C$999))</f>
        <v>0</v>
      </c>
      <c r="Z33" s="149">
        <f>SUMPRODUCT(-('Gastos Gerais'!$F$4:$F$999='Gastos das Atividades'!$B33),-('Gastos das Atividades'!Z$1&gt;='Gastos Gerais'!$D$4:$D$999),-('Gastos das Atividades'!Z$1&lt;='Gastos Gerais'!$E$4:$E$999),-('Gastos Gerais'!$C$4:$C$999))</f>
        <v>0</v>
      </c>
      <c r="AA33" s="149">
        <f>SUMPRODUCT(-('Gastos Gerais'!$F$4:$F$999='Gastos das Atividades'!$B33),-('Gastos das Atividades'!AA$1&gt;='Gastos Gerais'!$D$4:$D$999),-('Gastos das Atividades'!AA$1&lt;='Gastos Gerais'!$E$4:$E$999),-('Gastos Gerais'!$C$4:$C$999))</f>
        <v>0</v>
      </c>
      <c r="AB33" s="149">
        <f>SUMPRODUCT(-('Gastos Gerais'!$F$4:$F$999='Gastos das Atividades'!$B33),-('Gastos das Atividades'!AB$1&gt;='Gastos Gerais'!$D$4:$D$999),-('Gastos das Atividades'!AB$1&lt;='Gastos Gerais'!$E$4:$E$999),-('Gastos Gerais'!$C$4:$C$999))</f>
        <v>0</v>
      </c>
      <c r="AC33" s="149">
        <f>SUMPRODUCT(-('Gastos Gerais'!$F$4:$F$999='Gastos das Atividades'!$B33),-('Gastos das Atividades'!AC$1&gt;='Gastos Gerais'!$D$4:$D$999),-('Gastos das Atividades'!AC$1&lt;='Gastos Gerais'!$E$4:$E$999),-('Gastos Gerais'!$C$4:$C$999))</f>
        <v>0</v>
      </c>
      <c r="AD33" s="149">
        <f>SUMPRODUCT(-('Gastos Gerais'!$F$4:$F$999='Gastos das Atividades'!$B33),-('Gastos das Atividades'!AD$1&gt;='Gastos Gerais'!$D$4:$D$999),-('Gastos das Atividades'!AD$1&lt;='Gastos Gerais'!$E$4:$E$999),-('Gastos Gerais'!$C$4:$C$999))</f>
        <v>0</v>
      </c>
      <c r="AE33" s="149">
        <f>SUMPRODUCT(-('Gastos Gerais'!$F$4:$F$999='Gastos das Atividades'!$B33),-('Gastos das Atividades'!AE$1&gt;='Gastos Gerais'!$D$4:$D$999),-('Gastos das Atividades'!AE$1&lt;='Gastos Gerais'!$E$4:$E$999),-('Gastos Gerais'!$C$4:$C$999))</f>
        <v>0</v>
      </c>
      <c r="AF33" s="149">
        <f>SUMPRODUCT(-('Gastos Gerais'!$F$4:$F$999='Gastos das Atividades'!$B33),-('Gastos das Atividades'!AF$1&gt;='Gastos Gerais'!$D$4:$D$999),-('Gastos das Atividades'!AF$1&lt;='Gastos Gerais'!$E$4:$E$999),-('Gastos Gerais'!$C$4:$C$999))</f>
        <v>0</v>
      </c>
      <c r="AG33" s="149">
        <f>SUMPRODUCT(-('Gastos Gerais'!$F$4:$F$999='Gastos das Atividades'!$B33),-('Gastos das Atividades'!AG$1&gt;='Gastos Gerais'!$D$4:$D$999),-('Gastos das Atividades'!AG$1&lt;='Gastos Gerais'!$E$4:$E$999),-('Gastos Gerais'!$C$4:$C$999))</f>
        <v>0</v>
      </c>
      <c r="AH33" s="149">
        <f>SUMPRODUCT(-('Gastos Gerais'!$F$4:$F$999='Gastos das Atividades'!$B33),-('Gastos das Atividades'!AH$1&gt;='Gastos Gerais'!$D$4:$D$999),-('Gastos das Atividades'!AH$1&lt;='Gastos Gerais'!$E$4:$E$999),-('Gastos Gerais'!$C$4:$C$999))</f>
        <v>0</v>
      </c>
      <c r="AI33" s="149">
        <f>SUMPRODUCT(-('Gastos Gerais'!$F$4:$F$999='Gastos das Atividades'!$B33),-('Gastos das Atividades'!AI$1&gt;='Gastos Gerais'!$D$4:$D$999),-('Gastos das Atividades'!AI$1&lt;='Gastos Gerais'!$E$4:$E$999),-('Gastos Gerais'!$C$4:$C$999))</f>
        <v>0</v>
      </c>
      <c r="AJ33" s="149">
        <f>SUMPRODUCT(-('Gastos Gerais'!$F$4:$F$999='Gastos das Atividades'!$B33),-('Gastos das Atividades'!AJ$1&gt;='Gastos Gerais'!$D$4:$D$999),-('Gastos das Atividades'!AJ$1&lt;='Gastos Gerais'!$E$4:$E$999),-('Gastos Gerais'!$C$4:$C$999))</f>
        <v>0</v>
      </c>
      <c r="AK33" s="149">
        <f>SUMPRODUCT(-('Gastos Gerais'!$F$4:$F$999='Gastos das Atividades'!$B33),-('Gastos das Atividades'!AK$1&gt;='Gastos Gerais'!$D$4:$D$999),-('Gastos das Atividades'!AK$1&lt;='Gastos Gerais'!$E$4:$E$999),-('Gastos Gerais'!$C$4:$C$999))</f>
        <v>0</v>
      </c>
      <c r="AL33" s="149">
        <f>SUMPRODUCT(-('Gastos Gerais'!$F$4:$F$999='Gastos das Atividades'!$B33),-('Gastos das Atividades'!AL$1&gt;='Gastos Gerais'!$D$4:$D$999),-('Gastos das Atividades'!AL$1&lt;='Gastos Gerais'!$E$4:$E$999),-('Gastos Gerais'!$C$4:$C$999))</f>
        <v>0</v>
      </c>
      <c r="AM33" s="149">
        <f>SUMPRODUCT(-('Gastos Gerais'!$F$4:$F$999='Gastos das Atividades'!$B33),-('Gastos das Atividades'!AM$1&gt;='Gastos Gerais'!$D$4:$D$999),-('Gastos das Atividades'!AM$1&lt;='Gastos Gerais'!$E$4:$E$999),-('Gastos Gerais'!$C$4:$C$999))</f>
        <v>0</v>
      </c>
      <c r="AN33" s="149">
        <f>SUMPRODUCT(-('Gastos Gerais'!$F$4:$F$999='Gastos das Atividades'!$B33),-('Gastos das Atividades'!AN$1&gt;='Gastos Gerais'!$D$4:$D$999),-('Gastos das Atividades'!AN$1&lt;='Gastos Gerais'!$E$4:$E$999),-('Gastos Gerais'!$C$4:$C$999))</f>
        <v>0</v>
      </c>
      <c r="AO33" s="149">
        <f>SUMPRODUCT(-('Gastos Gerais'!$F$4:$F$999='Gastos das Atividades'!$B33),-('Gastos das Atividades'!AO$1&gt;='Gastos Gerais'!$D$4:$D$999),-('Gastos das Atividades'!AO$1&lt;='Gastos Gerais'!$E$4:$E$999),-('Gastos Gerais'!$C$4:$C$999))</f>
        <v>0</v>
      </c>
      <c r="AP33" s="149">
        <f>SUMPRODUCT(-('Gastos Gerais'!$F$4:$F$999='Gastos das Atividades'!$B33),-('Gastos das Atividades'!AP$1&gt;='Gastos Gerais'!$D$4:$D$999),-('Gastos das Atividades'!AP$1&lt;='Gastos Gerais'!$E$4:$E$999),-('Gastos Gerais'!$C$4:$C$999))</f>
        <v>0</v>
      </c>
      <c r="AQ33" s="149">
        <f>SUMPRODUCT(-('Gastos Gerais'!$F$4:$F$999='Gastos das Atividades'!$B33),-('Gastos das Atividades'!AQ$1&gt;='Gastos Gerais'!$D$4:$D$999),-('Gastos das Atividades'!AQ$1&lt;='Gastos Gerais'!$E$4:$E$999),-('Gastos Gerais'!$C$4:$C$999))</f>
        <v>0</v>
      </c>
      <c r="AR33" s="149">
        <f>SUMPRODUCT(-('Gastos Gerais'!$F$4:$F$999='Gastos das Atividades'!$B33),-('Gastos das Atividades'!AR$1&gt;='Gastos Gerais'!$D$4:$D$999),-('Gastos das Atividades'!AR$1&lt;='Gastos Gerais'!$E$4:$E$999),-('Gastos Gerais'!$C$4:$C$999))</f>
        <v>0</v>
      </c>
      <c r="AS33" s="149">
        <f>SUMPRODUCT(-('Gastos Gerais'!$F$4:$F$999='Gastos das Atividades'!$B33),-('Gastos das Atividades'!AS$1&gt;='Gastos Gerais'!$D$4:$D$999),-('Gastos das Atividades'!AS$1&lt;='Gastos Gerais'!$E$4:$E$999),-('Gastos Gerais'!$C$4:$C$999))</f>
        <v>0</v>
      </c>
      <c r="AT33" s="149">
        <f>SUMPRODUCT(-('Gastos Gerais'!$F$4:$F$999='Gastos das Atividades'!$B33),-('Gastos das Atividades'!AT$1&gt;='Gastos Gerais'!$D$4:$D$999),-('Gastos das Atividades'!AT$1&lt;='Gastos Gerais'!$E$4:$E$999),-('Gastos Gerais'!$C$4:$C$999))</f>
        <v>0</v>
      </c>
      <c r="AU33" s="149">
        <f>SUMPRODUCT(-('Gastos Gerais'!$F$4:$F$999='Gastos das Atividades'!$B33),-('Gastos das Atividades'!AU$1&gt;='Gastos Gerais'!$D$4:$D$999),-('Gastos das Atividades'!AU$1&lt;='Gastos Gerais'!$E$4:$E$999),-('Gastos Gerais'!$C$4:$C$999))</f>
        <v>0</v>
      </c>
      <c r="AV33" s="149">
        <f>SUMPRODUCT(-('Gastos Gerais'!$F$4:$F$999='Gastos das Atividades'!$B33),-('Gastos das Atividades'!AV$1&gt;='Gastos Gerais'!$D$4:$D$999),-('Gastos das Atividades'!AV$1&lt;='Gastos Gerais'!$E$4:$E$999),-('Gastos Gerais'!$C$4:$C$999))</f>
        <v>0</v>
      </c>
      <c r="AW33" s="149">
        <f>SUMPRODUCT(-('Gastos Gerais'!$F$4:$F$999='Gastos das Atividades'!$B33),-('Gastos das Atividades'!AW$1&gt;='Gastos Gerais'!$D$4:$D$999),-('Gastos das Atividades'!AW$1&lt;='Gastos Gerais'!$E$4:$E$999),-('Gastos Gerais'!$C$4:$C$999))</f>
        <v>0</v>
      </c>
      <c r="AX33" s="149">
        <f>SUMPRODUCT(-('Gastos Gerais'!$F$4:$F$999='Gastos das Atividades'!$B33),-('Gastos das Atividades'!AX$1&gt;='Gastos Gerais'!$D$4:$D$999),-('Gastos das Atividades'!AX$1&lt;='Gastos Gerais'!$E$4:$E$999),-('Gastos Gerais'!$C$4:$C$999))</f>
        <v>0</v>
      </c>
      <c r="AY33" s="318">
        <f t="shared" si="9"/>
        <v>0</v>
      </c>
      <c r="AZ33" s="149">
        <f t="shared" si="10"/>
        <v>0</v>
      </c>
      <c r="BA33" s="149">
        <f t="shared" si="11"/>
        <v>0</v>
      </c>
      <c r="BB33" s="149">
        <f t="shared" si="12"/>
        <v>0</v>
      </c>
      <c r="BC33" s="319">
        <f t="shared" si="8"/>
        <v>0</v>
      </c>
      <c r="BD33" s="156">
        <f t="shared" si="0"/>
        <v>0</v>
      </c>
      <c r="BE33" s="156">
        <f t="shared" si="1"/>
        <v>0</v>
      </c>
      <c r="BF33" s="156">
        <f t="shared" si="13"/>
        <v>0</v>
      </c>
      <c r="BG33" s="156">
        <f t="shared" si="13"/>
        <v>0</v>
      </c>
      <c r="BH33" s="320">
        <f t="shared" si="3"/>
        <v>0</v>
      </c>
    </row>
    <row r="34" spans="1:60" ht="13.5" hidden="1" thickBot="1">
      <c r="A34" s="321">
        <v>30</v>
      </c>
      <c r="B34" s="333"/>
      <c r="C34" s="149">
        <f>SUMPRODUCT(-('Gastos Gerais'!$F$4:$F$999='Gastos das Atividades'!$B34),-('Gastos das Atividades'!C$1&gt;='Gastos Gerais'!$D$4:$D$999),-('Gastos das Atividades'!C$1&lt;='Gastos Gerais'!$E$4:$E$999),-('Gastos Gerais'!$C$4:$C$999))</f>
        <v>0</v>
      </c>
      <c r="D34" s="149">
        <f>SUMPRODUCT(-('Gastos Gerais'!$F$4:$F$999='Gastos das Atividades'!$B34),-('Gastos das Atividades'!D$1&gt;='Gastos Gerais'!$D$4:$D$999),-('Gastos das Atividades'!D$1&lt;='Gastos Gerais'!$E$4:$E$999),-('Gastos Gerais'!$C$4:$C$999))</f>
        <v>0</v>
      </c>
      <c r="E34" s="149">
        <f>SUMPRODUCT(-('Gastos Gerais'!$F$4:$F$999='Gastos das Atividades'!$B34),-('Gastos das Atividades'!E$1&gt;='Gastos Gerais'!$D$4:$D$999),-('Gastos das Atividades'!E$1&lt;='Gastos Gerais'!$E$4:$E$999),-('Gastos Gerais'!$C$4:$C$999))</f>
        <v>0</v>
      </c>
      <c r="F34" s="149">
        <f>SUMPRODUCT(-('Gastos Gerais'!$F$4:$F$999='Gastos das Atividades'!$B34),-('Gastos das Atividades'!F$1&gt;='Gastos Gerais'!$D$4:$D$999),-('Gastos das Atividades'!F$1&lt;='Gastos Gerais'!$E$4:$E$999),-('Gastos Gerais'!$C$4:$C$999))</f>
        <v>0</v>
      </c>
      <c r="G34" s="149">
        <f>SUMPRODUCT(-('Gastos Gerais'!$F$4:$F$999='Gastos das Atividades'!$B34),-('Gastos das Atividades'!G$1&gt;='Gastos Gerais'!$D$4:$D$999),-('Gastos das Atividades'!G$1&lt;='Gastos Gerais'!$E$4:$E$999),-('Gastos Gerais'!$C$4:$C$999))</f>
        <v>0</v>
      </c>
      <c r="H34" s="149">
        <f>SUMPRODUCT(-('Gastos Gerais'!$F$4:$F$999='Gastos das Atividades'!$B34),-('Gastos das Atividades'!H$1&gt;='Gastos Gerais'!$D$4:$D$999),-('Gastos das Atividades'!H$1&lt;='Gastos Gerais'!$E$4:$E$999),-('Gastos Gerais'!$C$4:$C$999))</f>
        <v>0</v>
      </c>
      <c r="I34" s="149">
        <f>SUMPRODUCT(-('Gastos Gerais'!$F$4:$F$999='Gastos das Atividades'!$B34),-('Gastos das Atividades'!I$1&gt;='Gastos Gerais'!$D$4:$D$999),-('Gastos das Atividades'!I$1&lt;='Gastos Gerais'!$E$4:$E$999),-('Gastos Gerais'!$C$4:$C$999))</f>
        <v>0</v>
      </c>
      <c r="J34" s="149">
        <f>SUMPRODUCT(-('Gastos Gerais'!$F$4:$F$999='Gastos das Atividades'!$B34),-('Gastos das Atividades'!J$1&gt;='Gastos Gerais'!$D$4:$D$999),-('Gastos das Atividades'!J$1&lt;='Gastos Gerais'!$E$4:$E$999),-('Gastos Gerais'!$C$4:$C$999))</f>
        <v>0</v>
      </c>
      <c r="K34" s="149">
        <f>SUMPRODUCT(-('Gastos Gerais'!$F$4:$F$999='Gastos das Atividades'!$B34),-('Gastos das Atividades'!K$1&gt;='Gastos Gerais'!$D$4:$D$999),-('Gastos das Atividades'!K$1&lt;='Gastos Gerais'!$E$4:$E$999),-('Gastos Gerais'!$C$4:$C$999))</f>
        <v>0</v>
      </c>
      <c r="L34" s="149">
        <f>SUMPRODUCT(-('Gastos Gerais'!$F$4:$F$999='Gastos das Atividades'!$B34),-('Gastos das Atividades'!L$1&gt;='Gastos Gerais'!$D$4:$D$999),-('Gastos das Atividades'!L$1&lt;='Gastos Gerais'!$E$4:$E$999),-('Gastos Gerais'!$C$4:$C$999))</f>
        <v>0</v>
      </c>
      <c r="M34" s="149">
        <f>SUMPRODUCT(-('Gastos Gerais'!$F$4:$F$999='Gastos das Atividades'!$B34),-('Gastos das Atividades'!M$1&gt;='Gastos Gerais'!$D$4:$D$999),-('Gastos das Atividades'!M$1&lt;='Gastos Gerais'!$E$4:$E$999),-('Gastos Gerais'!$C$4:$C$999))</f>
        <v>0</v>
      </c>
      <c r="N34" s="149">
        <f>SUMPRODUCT(-('Gastos Gerais'!$F$4:$F$999='Gastos das Atividades'!$B34),-('Gastos das Atividades'!N$1&gt;='Gastos Gerais'!$D$4:$D$999),-('Gastos das Atividades'!N$1&lt;='Gastos Gerais'!$E$4:$E$999),-('Gastos Gerais'!$C$4:$C$999))</f>
        <v>0</v>
      </c>
      <c r="O34" s="149">
        <f>SUMPRODUCT(-('Gastos Gerais'!$F$4:$F$999='Gastos das Atividades'!$B34),-('Gastos das Atividades'!O$1&gt;='Gastos Gerais'!$D$4:$D$999),-('Gastos das Atividades'!O$1&lt;='Gastos Gerais'!$E$4:$E$999),-('Gastos Gerais'!$C$4:$C$999))</f>
        <v>0</v>
      </c>
      <c r="P34" s="149">
        <f>SUMPRODUCT(-('Gastos Gerais'!$F$4:$F$999='Gastos das Atividades'!$B34),-('Gastos das Atividades'!P$1&gt;='Gastos Gerais'!$D$4:$D$999),-('Gastos das Atividades'!P$1&lt;='Gastos Gerais'!$E$4:$E$999),-('Gastos Gerais'!$C$4:$C$999))</f>
        <v>0</v>
      </c>
      <c r="Q34" s="149">
        <f>SUMPRODUCT(-('Gastos Gerais'!$F$4:$F$999='Gastos das Atividades'!$B34),-('Gastos das Atividades'!Q$1&gt;='Gastos Gerais'!$D$4:$D$999),-('Gastos das Atividades'!Q$1&lt;='Gastos Gerais'!$E$4:$E$999),-('Gastos Gerais'!$C$4:$C$999))</f>
        <v>0</v>
      </c>
      <c r="R34" s="149">
        <f>SUMPRODUCT(-('Gastos Gerais'!$F$4:$F$999='Gastos das Atividades'!$B34),-('Gastos das Atividades'!R$1&gt;='Gastos Gerais'!$D$4:$D$999),-('Gastos das Atividades'!R$1&lt;='Gastos Gerais'!$E$4:$E$999),-('Gastos Gerais'!$C$4:$C$999))</f>
        <v>0</v>
      </c>
      <c r="S34" s="149">
        <f>SUMPRODUCT(-('Gastos Gerais'!$F$4:$F$999='Gastos das Atividades'!$B34),-('Gastos das Atividades'!S$1&gt;='Gastos Gerais'!$D$4:$D$999),-('Gastos das Atividades'!S$1&lt;='Gastos Gerais'!$E$4:$E$999),-('Gastos Gerais'!$C$4:$C$999))</f>
        <v>0</v>
      </c>
      <c r="T34" s="149">
        <f>SUMPRODUCT(-('Gastos Gerais'!$F$4:$F$999='Gastos das Atividades'!$B34),-('Gastos das Atividades'!T$1&gt;='Gastos Gerais'!$D$4:$D$999),-('Gastos das Atividades'!T$1&lt;='Gastos Gerais'!$E$4:$E$999),-('Gastos Gerais'!$C$4:$C$999))</f>
        <v>0</v>
      </c>
      <c r="U34" s="149">
        <f>SUMPRODUCT(-('Gastos Gerais'!$F$4:$F$999='Gastos das Atividades'!$B34),-('Gastos das Atividades'!U$1&gt;='Gastos Gerais'!$D$4:$D$999),-('Gastos das Atividades'!U$1&lt;='Gastos Gerais'!$E$4:$E$999),-('Gastos Gerais'!$C$4:$C$999))</f>
        <v>0</v>
      </c>
      <c r="V34" s="149">
        <f>SUMPRODUCT(-('Gastos Gerais'!$F$4:$F$999='Gastos das Atividades'!$B34),-('Gastos das Atividades'!V$1&gt;='Gastos Gerais'!$D$4:$D$999),-('Gastos das Atividades'!V$1&lt;='Gastos Gerais'!$E$4:$E$999),-('Gastos Gerais'!$C$4:$C$999))</f>
        <v>0</v>
      </c>
      <c r="W34" s="149">
        <f>SUMPRODUCT(-('Gastos Gerais'!$F$4:$F$999='Gastos das Atividades'!$B34),-('Gastos das Atividades'!W$1&gt;='Gastos Gerais'!$D$4:$D$999),-('Gastos das Atividades'!W$1&lt;='Gastos Gerais'!$E$4:$E$999),-('Gastos Gerais'!$C$4:$C$999))</f>
        <v>0</v>
      </c>
      <c r="X34" s="149">
        <f>SUMPRODUCT(-('Gastos Gerais'!$F$4:$F$999='Gastos das Atividades'!$B34),-('Gastos das Atividades'!X$1&gt;='Gastos Gerais'!$D$4:$D$999),-('Gastos das Atividades'!X$1&lt;='Gastos Gerais'!$E$4:$E$999),-('Gastos Gerais'!$C$4:$C$999))</f>
        <v>0</v>
      </c>
      <c r="Y34" s="149">
        <f>SUMPRODUCT(-('Gastos Gerais'!$F$4:$F$999='Gastos das Atividades'!$B34),-('Gastos das Atividades'!Y$1&gt;='Gastos Gerais'!$D$4:$D$999),-('Gastos das Atividades'!Y$1&lt;='Gastos Gerais'!$E$4:$E$999),-('Gastos Gerais'!$C$4:$C$999))</f>
        <v>0</v>
      </c>
      <c r="Z34" s="149">
        <f>SUMPRODUCT(-('Gastos Gerais'!$F$4:$F$999='Gastos das Atividades'!$B34),-('Gastos das Atividades'!Z$1&gt;='Gastos Gerais'!$D$4:$D$999),-('Gastos das Atividades'!Z$1&lt;='Gastos Gerais'!$E$4:$E$999),-('Gastos Gerais'!$C$4:$C$999))</f>
        <v>0</v>
      </c>
      <c r="AA34" s="149">
        <f>SUMPRODUCT(-('Gastos Gerais'!$F$4:$F$999='Gastos das Atividades'!$B34),-('Gastos das Atividades'!AA$1&gt;='Gastos Gerais'!$D$4:$D$999),-('Gastos das Atividades'!AA$1&lt;='Gastos Gerais'!$E$4:$E$999),-('Gastos Gerais'!$C$4:$C$999))</f>
        <v>0</v>
      </c>
      <c r="AB34" s="149">
        <f>SUMPRODUCT(-('Gastos Gerais'!$F$4:$F$999='Gastos das Atividades'!$B34),-('Gastos das Atividades'!AB$1&gt;='Gastos Gerais'!$D$4:$D$999),-('Gastos das Atividades'!AB$1&lt;='Gastos Gerais'!$E$4:$E$999),-('Gastos Gerais'!$C$4:$C$999))</f>
        <v>0</v>
      </c>
      <c r="AC34" s="149">
        <f>SUMPRODUCT(-('Gastos Gerais'!$F$4:$F$999='Gastos das Atividades'!$B34),-('Gastos das Atividades'!AC$1&gt;='Gastos Gerais'!$D$4:$D$999),-('Gastos das Atividades'!AC$1&lt;='Gastos Gerais'!$E$4:$E$999),-('Gastos Gerais'!$C$4:$C$999))</f>
        <v>0</v>
      </c>
      <c r="AD34" s="149">
        <f>SUMPRODUCT(-('Gastos Gerais'!$F$4:$F$999='Gastos das Atividades'!$B34),-('Gastos das Atividades'!AD$1&gt;='Gastos Gerais'!$D$4:$D$999),-('Gastos das Atividades'!AD$1&lt;='Gastos Gerais'!$E$4:$E$999),-('Gastos Gerais'!$C$4:$C$999))</f>
        <v>0</v>
      </c>
      <c r="AE34" s="149">
        <f>SUMPRODUCT(-('Gastos Gerais'!$F$4:$F$999='Gastos das Atividades'!$B34),-('Gastos das Atividades'!AE$1&gt;='Gastos Gerais'!$D$4:$D$999),-('Gastos das Atividades'!AE$1&lt;='Gastos Gerais'!$E$4:$E$999),-('Gastos Gerais'!$C$4:$C$999))</f>
        <v>0</v>
      </c>
      <c r="AF34" s="149">
        <f>SUMPRODUCT(-('Gastos Gerais'!$F$4:$F$999='Gastos das Atividades'!$B34),-('Gastos das Atividades'!AF$1&gt;='Gastos Gerais'!$D$4:$D$999),-('Gastos das Atividades'!AF$1&lt;='Gastos Gerais'!$E$4:$E$999),-('Gastos Gerais'!$C$4:$C$999))</f>
        <v>0</v>
      </c>
      <c r="AG34" s="149">
        <f>SUMPRODUCT(-('Gastos Gerais'!$F$4:$F$999='Gastos das Atividades'!$B34),-('Gastos das Atividades'!AG$1&gt;='Gastos Gerais'!$D$4:$D$999),-('Gastos das Atividades'!AG$1&lt;='Gastos Gerais'!$E$4:$E$999),-('Gastos Gerais'!$C$4:$C$999))</f>
        <v>0</v>
      </c>
      <c r="AH34" s="149">
        <f>SUMPRODUCT(-('Gastos Gerais'!$F$4:$F$999='Gastos das Atividades'!$B34),-('Gastos das Atividades'!AH$1&gt;='Gastos Gerais'!$D$4:$D$999),-('Gastos das Atividades'!AH$1&lt;='Gastos Gerais'!$E$4:$E$999),-('Gastos Gerais'!$C$4:$C$999))</f>
        <v>0</v>
      </c>
      <c r="AI34" s="149">
        <f>SUMPRODUCT(-('Gastos Gerais'!$F$4:$F$999='Gastos das Atividades'!$B34),-('Gastos das Atividades'!AI$1&gt;='Gastos Gerais'!$D$4:$D$999),-('Gastos das Atividades'!AI$1&lt;='Gastos Gerais'!$E$4:$E$999),-('Gastos Gerais'!$C$4:$C$999))</f>
        <v>0</v>
      </c>
      <c r="AJ34" s="149">
        <f>SUMPRODUCT(-('Gastos Gerais'!$F$4:$F$999='Gastos das Atividades'!$B34),-('Gastos das Atividades'!AJ$1&gt;='Gastos Gerais'!$D$4:$D$999),-('Gastos das Atividades'!AJ$1&lt;='Gastos Gerais'!$E$4:$E$999),-('Gastos Gerais'!$C$4:$C$999))</f>
        <v>0</v>
      </c>
      <c r="AK34" s="149">
        <f>SUMPRODUCT(-('Gastos Gerais'!$F$4:$F$999='Gastos das Atividades'!$B34),-('Gastos das Atividades'!AK$1&gt;='Gastos Gerais'!$D$4:$D$999),-('Gastos das Atividades'!AK$1&lt;='Gastos Gerais'!$E$4:$E$999),-('Gastos Gerais'!$C$4:$C$999))</f>
        <v>0</v>
      </c>
      <c r="AL34" s="149">
        <f>SUMPRODUCT(-('Gastos Gerais'!$F$4:$F$999='Gastos das Atividades'!$B34),-('Gastos das Atividades'!AL$1&gt;='Gastos Gerais'!$D$4:$D$999),-('Gastos das Atividades'!AL$1&lt;='Gastos Gerais'!$E$4:$E$999),-('Gastos Gerais'!$C$4:$C$999))</f>
        <v>0</v>
      </c>
      <c r="AM34" s="149">
        <f>SUMPRODUCT(-('Gastos Gerais'!$F$4:$F$999='Gastos das Atividades'!$B34),-('Gastos das Atividades'!AM$1&gt;='Gastos Gerais'!$D$4:$D$999),-('Gastos das Atividades'!AM$1&lt;='Gastos Gerais'!$E$4:$E$999),-('Gastos Gerais'!$C$4:$C$999))</f>
        <v>0</v>
      </c>
      <c r="AN34" s="149">
        <f>SUMPRODUCT(-('Gastos Gerais'!$F$4:$F$999='Gastos das Atividades'!$B34),-('Gastos das Atividades'!AN$1&gt;='Gastos Gerais'!$D$4:$D$999),-('Gastos das Atividades'!AN$1&lt;='Gastos Gerais'!$E$4:$E$999),-('Gastos Gerais'!$C$4:$C$999))</f>
        <v>0</v>
      </c>
      <c r="AO34" s="149">
        <f>SUMPRODUCT(-('Gastos Gerais'!$F$4:$F$999='Gastos das Atividades'!$B34),-('Gastos das Atividades'!AO$1&gt;='Gastos Gerais'!$D$4:$D$999),-('Gastos das Atividades'!AO$1&lt;='Gastos Gerais'!$E$4:$E$999),-('Gastos Gerais'!$C$4:$C$999))</f>
        <v>0</v>
      </c>
      <c r="AP34" s="149">
        <f>SUMPRODUCT(-('Gastos Gerais'!$F$4:$F$999='Gastos das Atividades'!$B34),-('Gastos das Atividades'!AP$1&gt;='Gastos Gerais'!$D$4:$D$999),-('Gastos das Atividades'!AP$1&lt;='Gastos Gerais'!$E$4:$E$999),-('Gastos Gerais'!$C$4:$C$999))</f>
        <v>0</v>
      </c>
      <c r="AQ34" s="149">
        <f>SUMPRODUCT(-('Gastos Gerais'!$F$4:$F$999='Gastos das Atividades'!$B34),-('Gastos das Atividades'!AQ$1&gt;='Gastos Gerais'!$D$4:$D$999),-('Gastos das Atividades'!AQ$1&lt;='Gastos Gerais'!$E$4:$E$999),-('Gastos Gerais'!$C$4:$C$999))</f>
        <v>0</v>
      </c>
      <c r="AR34" s="149">
        <f>SUMPRODUCT(-('Gastos Gerais'!$F$4:$F$999='Gastos das Atividades'!$B34),-('Gastos das Atividades'!AR$1&gt;='Gastos Gerais'!$D$4:$D$999),-('Gastos das Atividades'!AR$1&lt;='Gastos Gerais'!$E$4:$E$999),-('Gastos Gerais'!$C$4:$C$999))</f>
        <v>0</v>
      </c>
      <c r="AS34" s="149">
        <f>SUMPRODUCT(-('Gastos Gerais'!$F$4:$F$999='Gastos das Atividades'!$B34),-('Gastos das Atividades'!AS$1&gt;='Gastos Gerais'!$D$4:$D$999),-('Gastos das Atividades'!AS$1&lt;='Gastos Gerais'!$E$4:$E$999),-('Gastos Gerais'!$C$4:$C$999))</f>
        <v>0</v>
      </c>
      <c r="AT34" s="149">
        <f>SUMPRODUCT(-('Gastos Gerais'!$F$4:$F$999='Gastos das Atividades'!$B34),-('Gastos das Atividades'!AT$1&gt;='Gastos Gerais'!$D$4:$D$999),-('Gastos das Atividades'!AT$1&lt;='Gastos Gerais'!$E$4:$E$999),-('Gastos Gerais'!$C$4:$C$999))</f>
        <v>0</v>
      </c>
      <c r="AU34" s="149">
        <f>SUMPRODUCT(-('Gastos Gerais'!$F$4:$F$999='Gastos das Atividades'!$B34),-('Gastos das Atividades'!AU$1&gt;='Gastos Gerais'!$D$4:$D$999),-('Gastos das Atividades'!AU$1&lt;='Gastos Gerais'!$E$4:$E$999),-('Gastos Gerais'!$C$4:$C$999))</f>
        <v>0</v>
      </c>
      <c r="AV34" s="149">
        <f>SUMPRODUCT(-('Gastos Gerais'!$F$4:$F$999='Gastos das Atividades'!$B34),-('Gastos das Atividades'!AV$1&gt;='Gastos Gerais'!$D$4:$D$999),-('Gastos das Atividades'!AV$1&lt;='Gastos Gerais'!$E$4:$E$999),-('Gastos Gerais'!$C$4:$C$999))</f>
        <v>0</v>
      </c>
      <c r="AW34" s="149">
        <f>SUMPRODUCT(-('Gastos Gerais'!$F$4:$F$999='Gastos das Atividades'!$B34),-('Gastos das Atividades'!AW$1&gt;='Gastos Gerais'!$D$4:$D$999),-('Gastos das Atividades'!AW$1&lt;='Gastos Gerais'!$E$4:$E$999),-('Gastos Gerais'!$C$4:$C$999))</f>
        <v>0</v>
      </c>
      <c r="AX34" s="149">
        <f>SUMPRODUCT(-('Gastos Gerais'!$F$4:$F$999='Gastos das Atividades'!$B34),-('Gastos das Atividades'!AX$1&gt;='Gastos Gerais'!$D$4:$D$999),-('Gastos das Atividades'!AX$1&lt;='Gastos Gerais'!$E$4:$E$999),-('Gastos Gerais'!$C$4:$C$999))</f>
        <v>0</v>
      </c>
      <c r="AY34" s="318">
        <f t="shared" si="9"/>
        <v>0</v>
      </c>
      <c r="AZ34" s="149">
        <f t="shared" si="10"/>
        <v>0</v>
      </c>
      <c r="BA34" s="149">
        <f t="shared" si="11"/>
        <v>0</v>
      </c>
      <c r="BB34" s="149">
        <f t="shared" si="12"/>
        <v>0</v>
      </c>
      <c r="BC34" s="319">
        <f t="shared" si="8"/>
        <v>0</v>
      </c>
      <c r="BD34" s="156">
        <f t="shared" si="0"/>
        <v>0</v>
      </c>
      <c r="BE34" s="156">
        <f t="shared" si="1"/>
        <v>0</v>
      </c>
      <c r="BF34" s="156">
        <f t="shared" si="13"/>
        <v>0</v>
      </c>
      <c r="BG34" s="156">
        <f t="shared" si="13"/>
        <v>0</v>
      </c>
      <c r="BH34" s="320">
        <f t="shared" si="3"/>
        <v>0</v>
      </c>
    </row>
    <row r="35" spans="1:60" ht="19.5" customHeight="1" thickBot="1">
      <c r="A35" s="322"/>
      <c r="B35" s="312" t="s">
        <v>2</v>
      </c>
      <c r="C35" s="81">
        <f t="shared" ref="C35:AG35" si="14">SUBTOTAL(109,C5:C34)</f>
        <v>0</v>
      </c>
      <c r="D35" s="81">
        <f t="shared" si="14"/>
        <v>551928</v>
      </c>
      <c r="E35" s="81">
        <f t="shared" si="14"/>
        <v>541928</v>
      </c>
      <c r="F35" s="81">
        <f t="shared" si="14"/>
        <v>688551</v>
      </c>
      <c r="G35" s="81">
        <f t="shared" si="14"/>
        <v>708551</v>
      </c>
      <c r="H35" s="81">
        <f t="shared" si="14"/>
        <v>708551</v>
      </c>
      <c r="I35" s="81">
        <f t="shared" si="14"/>
        <v>634555</v>
      </c>
      <c r="J35" s="81">
        <f t="shared" si="14"/>
        <v>895797</v>
      </c>
      <c r="K35" s="81">
        <f t="shared" si="14"/>
        <v>895797</v>
      </c>
      <c r="L35" s="81">
        <f t="shared" si="14"/>
        <v>895797</v>
      </c>
      <c r="M35" s="81">
        <f t="shared" si="14"/>
        <v>895797</v>
      </c>
      <c r="N35" s="81">
        <f t="shared" si="14"/>
        <v>920797</v>
      </c>
      <c r="O35" s="81">
        <f t="shared" si="14"/>
        <v>1169437</v>
      </c>
      <c r="P35" s="81">
        <f t="shared" si="14"/>
        <v>1144437</v>
      </c>
      <c r="Q35" s="81">
        <f t="shared" si="14"/>
        <v>895797</v>
      </c>
      <c r="R35" s="81">
        <f t="shared" si="14"/>
        <v>895797</v>
      </c>
      <c r="S35" s="81">
        <f t="shared" si="14"/>
        <v>895797</v>
      </c>
      <c r="T35" s="81">
        <f t="shared" si="14"/>
        <v>903988.65</v>
      </c>
      <c r="U35" s="81">
        <f t="shared" si="14"/>
        <v>919597</v>
      </c>
      <c r="V35" s="81">
        <f t="shared" si="14"/>
        <v>919597</v>
      </c>
      <c r="W35" s="81">
        <f t="shared" si="14"/>
        <v>919597</v>
      </c>
      <c r="X35" s="81">
        <f t="shared" si="14"/>
        <v>919597</v>
      </c>
      <c r="Y35" s="81">
        <f t="shared" si="14"/>
        <v>919597</v>
      </c>
      <c r="Z35" s="81">
        <f t="shared" si="14"/>
        <v>919597</v>
      </c>
      <c r="AA35" s="81">
        <f t="shared" si="14"/>
        <v>1163237</v>
      </c>
      <c r="AB35" s="81">
        <f t="shared" si="14"/>
        <v>1163237</v>
      </c>
      <c r="AC35" s="81">
        <f t="shared" si="14"/>
        <v>919597</v>
      </c>
      <c r="AD35" s="81">
        <f t="shared" si="14"/>
        <v>919597</v>
      </c>
      <c r="AE35" s="81">
        <f t="shared" si="14"/>
        <v>919597</v>
      </c>
      <c r="AF35" s="81">
        <f t="shared" si="14"/>
        <v>920424.84000000008</v>
      </c>
      <c r="AG35" s="81">
        <f t="shared" si="14"/>
        <v>979797</v>
      </c>
      <c r="AH35" s="81">
        <f t="shared" ref="AH35:AK35" si="15">SUBTOTAL(109,AH5:AH34)</f>
        <v>979797</v>
      </c>
      <c r="AI35" s="81">
        <f t="shared" si="15"/>
        <v>979797</v>
      </c>
      <c r="AJ35" s="81">
        <f t="shared" si="15"/>
        <v>979797</v>
      </c>
      <c r="AK35" s="81">
        <f t="shared" si="15"/>
        <v>979797</v>
      </c>
      <c r="AL35" s="81">
        <f t="shared" ref="AL35:AX35" si="16">SUBTOTAL(109,AL5:AL34)</f>
        <v>979797</v>
      </c>
      <c r="AM35" s="81">
        <f t="shared" si="16"/>
        <v>1213437</v>
      </c>
      <c r="AN35" s="81">
        <f t="shared" si="16"/>
        <v>1213437</v>
      </c>
      <c r="AO35" s="81">
        <f t="shared" si="16"/>
        <v>979797</v>
      </c>
      <c r="AP35" s="81">
        <f t="shared" si="16"/>
        <v>979797</v>
      </c>
      <c r="AQ35" s="81">
        <f t="shared" si="16"/>
        <v>979797</v>
      </c>
      <c r="AR35" s="81">
        <f t="shared" si="16"/>
        <v>980031.15999999992</v>
      </c>
      <c r="AS35" s="81">
        <f t="shared" si="16"/>
        <v>0</v>
      </c>
      <c r="AT35" s="81">
        <f t="shared" si="16"/>
        <v>0</v>
      </c>
      <c r="AU35" s="81">
        <f t="shared" si="16"/>
        <v>0</v>
      </c>
      <c r="AV35" s="81">
        <f t="shared" si="16"/>
        <v>0</v>
      </c>
      <c r="AW35" s="81">
        <f t="shared" si="16"/>
        <v>0</v>
      </c>
      <c r="AX35" s="81">
        <f t="shared" si="16"/>
        <v>0</v>
      </c>
      <c r="AY35" s="313">
        <f t="shared" ref="AY35:AZ35" si="17">SUM(AY5:AY34)</f>
        <v>3199509</v>
      </c>
      <c r="AZ35" s="81">
        <f t="shared" si="17"/>
        <v>11043793.65</v>
      </c>
      <c r="BA35" s="81">
        <f t="shared" ref="BA35:BB35" si="18">SUM(BA5:BA34)</f>
        <v>11523271.84</v>
      </c>
      <c r="BB35" s="81">
        <f t="shared" si="18"/>
        <v>12225078.16</v>
      </c>
      <c r="BC35" s="314">
        <f>SUM(BC5:BC34)</f>
        <v>37991652.649999999</v>
      </c>
      <c r="BD35" s="122">
        <f t="shared" ref="BD35:BE35" si="19">SUM(BD5:BD34)</f>
        <v>8.421610477110951E-2</v>
      </c>
      <c r="BE35" s="122">
        <f t="shared" si="19"/>
        <v>0.29069000371585574</v>
      </c>
      <c r="BF35" s="122">
        <f t="shared" ref="BF35:BG35" si="20">SUM(BF5:BF34)</f>
        <v>0.30331062315605795</v>
      </c>
      <c r="BG35" s="122">
        <f t="shared" si="20"/>
        <v>0.32178326835697685</v>
      </c>
      <c r="BH35" s="315">
        <f t="shared" si="3"/>
        <v>1</v>
      </c>
    </row>
    <row r="36" spans="1:60">
      <c r="A36" s="177"/>
      <c r="B36" s="223"/>
      <c r="C36" s="222"/>
      <c r="D36" s="222"/>
      <c r="E36" s="222"/>
    </row>
  </sheetData>
  <sheetProtection algorithmName="SHA-512" hashValue="UBhwcdpZNe/sPcyTg5tBpdeTTmwjdmofNSZfVGwd3x32vfU5fpGxFTywkuoJFgRk2xybmLbavmlD5R8voBOhMQ==" saltValue="3Py3vYRiHn8nLuFcwty/NQ==" spinCount="100000" sheet="1" objects="1" scenarios="1" formatRows="0" insertRows="0" deleteColumns="0" deleteRows="0"/>
  <phoneticPr fontId="41" type="noConversion"/>
  <pageMargins left="0.19685039370078741" right="0.19685039370078741" top="0.59055118110236227" bottom="0.59055118110236227" header="0" footer="0"/>
  <pageSetup paperSize="9" scale="66" fitToHeight="0" orientation="landscape" r:id="rId1"/>
  <headerFooter>
    <oddFooter>Página &amp;P de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Plan1">
    <tabColor theme="6" tint="0.39997558519241921"/>
  </sheetPr>
  <dimension ref="A1:BQ191"/>
  <sheetViews>
    <sheetView showGridLines="0" zoomScale="110" zoomScaleNormal="110" zoomScaleSheetLayoutView="55" workbookViewId="0">
      <pane xSplit="2" ySplit="4" topLeftCell="C23" activePane="bottomRight" state="frozen"/>
      <selection activeCell="C14" sqref="C14"/>
      <selection pane="topRight" activeCell="C14" sqref="C14"/>
      <selection pane="bottomLeft" activeCell="C14" sqref="C14"/>
      <selection pane="bottomRight" activeCell="C5" sqref="C5"/>
    </sheetView>
  </sheetViews>
  <sheetFormatPr defaultColWidth="9.140625" defaultRowHeight="12.75"/>
  <cols>
    <col min="1" max="1" width="6" style="247" customWidth="1"/>
    <col min="2" max="2" width="26.28515625" style="247" customWidth="1"/>
    <col min="3" max="3" width="14.42578125" style="247" customWidth="1"/>
    <col min="4" max="4" width="14.42578125" style="247" bestFit="1" customWidth="1"/>
    <col min="5" max="5" width="15.28515625" style="247" customWidth="1"/>
    <col min="6" max="7" width="13.85546875" style="247" bestFit="1" customWidth="1"/>
    <col min="8" max="44" width="13.85546875" style="247" customWidth="1"/>
    <col min="45" max="50" width="13.85546875" style="247" hidden="1" customWidth="1"/>
    <col min="51" max="51" width="15.5703125" style="247" bestFit="1" customWidth="1"/>
    <col min="52" max="52" width="10.42578125" style="249" customWidth="1"/>
    <col min="53" max="53" width="12.85546875" style="247" bestFit="1" customWidth="1"/>
    <col min="54" max="54" width="10.42578125" style="247" bestFit="1" customWidth="1"/>
    <col min="55" max="55" width="11.28515625" style="247" customWidth="1"/>
    <col min="56" max="60" width="9.140625" style="247"/>
    <col min="61" max="61" width="30.7109375" style="247" hidden="1" customWidth="1"/>
    <col min="62" max="62" width="18.140625" style="247" hidden="1" customWidth="1"/>
    <col min="63" max="63" width="23.28515625" style="247" hidden="1" customWidth="1"/>
    <col min="64" max="65" width="22.85546875" style="247" hidden="1" customWidth="1"/>
    <col min="66" max="66" width="24.5703125" style="247" hidden="1" customWidth="1"/>
    <col min="67" max="69" width="22.42578125" style="247" hidden="1" customWidth="1"/>
    <col min="70" max="16384" width="9.140625" style="247"/>
  </cols>
  <sheetData>
    <row r="1" spans="1:67" s="99" customFormat="1" hidden="1">
      <c r="A1" s="1"/>
      <c r="B1" s="1"/>
      <c r="C1" s="1">
        <v>1</v>
      </c>
      <c r="D1" s="1">
        <v>2</v>
      </c>
      <c r="E1" s="1">
        <v>3</v>
      </c>
      <c r="F1" s="1">
        <v>4</v>
      </c>
      <c r="G1" s="1">
        <v>5</v>
      </c>
      <c r="H1" s="1">
        <v>6</v>
      </c>
      <c r="I1" s="1">
        <v>7</v>
      </c>
      <c r="J1" s="1">
        <v>8</v>
      </c>
      <c r="K1" s="1">
        <v>9</v>
      </c>
      <c r="L1" s="1">
        <v>10</v>
      </c>
      <c r="M1" s="1">
        <v>11</v>
      </c>
      <c r="N1" s="1">
        <v>12</v>
      </c>
      <c r="O1" s="1">
        <v>13</v>
      </c>
      <c r="P1" s="1">
        <v>14</v>
      </c>
      <c r="Q1" s="1">
        <v>15</v>
      </c>
      <c r="R1" s="1">
        <v>16</v>
      </c>
      <c r="S1" s="1">
        <v>17</v>
      </c>
      <c r="T1" s="1">
        <v>18</v>
      </c>
      <c r="U1" s="1">
        <v>19</v>
      </c>
      <c r="V1" s="1">
        <v>20</v>
      </c>
      <c r="W1" s="1">
        <v>21</v>
      </c>
      <c r="X1" s="1">
        <v>22</v>
      </c>
      <c r="Y1" s="1">
        <v>23</v>
      </c>
      <c r="Z1" s="1">
        <v>24</v>
      </c>
      <c r="AA1" s="1">
        <v>25</v>
      </c>
      <c r="AB1" s="1">
        <v>26</v>
      </c>
      <c r="AC1" s="1">
        <v>27</v>
      </c>
      <c r="AD1" s="1">
        <v>28</v>
      </c>
      <c r="AE1" s="1">
        <v>29</v>
      </c>
      <c r="AF1" s="1">
        <v>30</v>
      </c>
      <c r="AG1" s="1">
        <v>31</v>
      </c>
      <c r="AH1" s="1">
        <v>32</v>
      </c>
      <c r="AI1" s="1">
        <v>33</v>
      </c>
      <c r="AJ1" s="1">
        <v>34</v>
      </c>
      <c r="AK1" s="1">
        <v>35</v>
      </c>
      <c r="AL1" s="1">
        <v>36</v>
      </c>
      <c r="AM1" s="1">
        <v>37</v>
      </c>
      <c r="AN1" s="1">
        <v>38</v>
      </c>
      <c r="AO1" s="1">
        <v>39</v>
      </c>
      <c r="AP1" s="1">
        <v>40</v>
      </c>
      <c r="AQ1" s="1">
        <v>41</v>
      </c>
      <c r="AR1" s="1">
        <v>42</v>
      </c>
      <c r="AS1" s="1">
        <v>43</v>
      </c>
      <c r="AT1" s="1">
        <v>44</v>
      </c>
      <c r="AU1" s="1">
        <v>45</v>
      </c>
      <c r="AV1" s="1">
        <v>46</v>
      </c>
      <c r="AW1" s="1">
        <v>47</v>
      </c>
      <c r="AX1" s="1">
        <v>48</v>
      </c>
      <c r="AY1" s="1"/>
      <c r="AZ1" s="246"/>
      <c r="BJ1" s="247"/>
      <c r="BK1" s="247"/>
    </row>
    <row r="2" spans="1:67" s="99" customFormat="1" ht="46.5" customHeight="1">
      <c r="B2" s="289"/>
      <c r="C2" s="392" t="str">
        <f>Capa!A1</f>
        <v>Memória de Cálculo Contrato de Gestão nº 06/2021 celebrado entre Secretaria de Estado de Cultura e Turismo e o Instituto Cultural Filarmônica</v>
      </c>
      <c r="D2" s="392"/>
      <c r="E2" s="392"/>
      <c r="F2" s="392"/>
      <c r="G2" s="392"/>
      <c r="H2" s="392"/>
      <c r="I2" s="392"/>
      <c r="J2" s="392"/>
      <c r="K2" s="392"/>
      <c r="L2" s="392"/>
      <c r="M2" s="392"/>
      <c r="N2" s="392"/>
      <c r="O2" s="392"/>
      <c r="P2" s="392"/>
      <c r="Q2" s="392"/>
      <c r="R2" s="392"/>
      <c r="S2" s="392"/>
      <c r="T2" s="392"/>
      <c r="U2" s="392"/>
      <c r="V2" s="392"/>
      <c r="W2" s="392"/>
      <c r="X2" s="392"/>
      <c r="Y2" s="392"/>
      <c r="Z2" s="392"/>
      <c r="AA2" s="284"/>
      <c r="AB2" s="284"/>
      <c r="AC2" s="284"/>
      <c r="AD2" s="284"/>
      <c r="AE2" s="284"/>
      <c r="AF2" s="284"/>
      <c r="AG2" s="284"/>
      <c r="AH2" s="284"/>
      <c r="AI2" s="284"/>
      <c r="AJ2" s="284"/>
      <c r="AK2" s="284"/>
      <c r="AL2" s="372"/>
      <c r="AM2" s="372"/>
      <c r="AN2" s="372"/>
      <c r="AO2" s="372"/>
      <c r="AP2" s="372"/>
      <c r="AQ2" s="372"/>
      <c r="AR2" s="372"/>
      <c r="AS2" s="372"/>
      <c r="AT2" s="372"/>
      <c r="AU2" s="372"/>
      <c r="AV2" s="372"/>
      <c r="AW2" s="372"/>
      <c r="AX2" s="284"/>
      <c r="AY2" s="284"/>
      <c r="AZ2" s="284"/>
      <c r="BA2" s="198"/>
      <c r="BB2" s="198"/>
      <c r="BC2" s="198"/>
      <c r="BD2" s="198"/>
      <c r="BJ2" s="247"/>
      <c r="BK2" s="247"/>
    </row>
    <row r="3" spans="1:67" s="99" customFormat="1" ht="21" customHeight="1" thickBot="1">
      <c r="A3" s="391" t="s">
        <v>304</v>
      </c>
      <c r="B3" s="391"/>
      <c r="C3" s="391"/>
      <c r="D3" s="391"/>
      <c r="E3" s="391"/>
      <c r="F3" s="391"/>
      <c r="G3" s="391"/>
      <c r="H3" s="391"/>
      <c r="I3" s="391"/>
      <c r="J3" s="391"/>
      <c r="K3" s="391"/>
      <c r="L3" s="391"/>
      <c r="M3" s="391"/>
      <c r="N3" s="391"/>
      <c r="O3" s="391" t="s">
        <v>304</v>
      </c>
      <c r="P3" s="391"/>
      <c r="Q3" s="391"/>
      <c r="R3" s="391"/>
      <c r="S3" s="391"/>
      <c r="T3" s="391"/>
      <c r="U3" s="391"/>
      <c r="V3" s="391"/>
      <c r="W3" s="391"/>
      <c r="X3" s="391"/>
      <c r="Y3" s="391"/>
      <c r="Z3" s="391"/>
      <c r="AA3" s="391" t="s">
        <v>304</v>
      </c>
      <c r="AB3" s="391"/>
      <c r="AC3" s="391"/>
      <c r="AD3" s="391"/>
      <c r="AE3" s="391"/>
      <c r="AF3" s="391"/>
      <c r="AG3" s="391"/>
      <c r="AH3" s="391"/>
      <c r="AI3" s="391"/>
      <c r="AJ3" s="391"/>
      <c r="AK3" s="391"/>
      <c r="AL3" s="391"/>
      <c r="AM3" s="391"/>
      <c r="AN3" s="391"/>
      <c r="AO3" s="391"/>
      <c r="AP3" s="391"/>
      <c r="AQ3" s="391"/>
      <c r="AR3" s="391"/>
      <c r="AS3" s="391"/>
      <c r="AT3" s="391"/>
      <c r="AU3" s="391"/>
      <c r="AV3" s="391"/>
      <c r="AW3" s="391"/>
      <c r="AX3" s="391"/>
      <c r="AY3" s="282"/>
      <c r="AZ3" s="282"/>
      <c r="BA3" s="198"/>
      <c r="BB3" s="198"/>
      <c r="BC3" s="198"/>
      <c r="BD3" s="198"/>
    </row>
    <row r="4" spans="1:67" s="99" customFormat="1" ht="24" customHeight="1" thickBot="1">
      <c r="A4" s="95"/>
      <c r="B4" s="95"/>
      <c r="C4" s="114" t="s">
        <v>692</v>
      </c>
      <c r="D4" s="114" t="s">
        <v>693</v>
      </c>
      <c r="E4" s="114" t="s">
        <v>694</v>
      </c>
      <c r="F4" s="114" t="s">
        <v>695</v>
      </c>
      <c r="G4" s="114" t="s">
        <v>696</v>
      </c>
      <c r="H4" s="114" t="s">
        <v>697</v>
      </c>
      <c r="I4" s="114" t="s">
        <v>662</v>
      </c>
      <c r="J4" s="114" t="s">
        <v>665</v>
      </c>
      <c r="K4" s="114" t="s">
        <v>667</v>
      </c>
      <c r="L4" s="114" t="s">
        <v>670</v>
      </c>
      <c r="M4" s="114" t="s">
        <v>671</v>
      </c>
      <c r="N4" s="114" t="s">
        <v>672</v>
      </c>
      <c r="O4" s="114" t="s">
        <v>673</v>
      </c>
      <c r="P4" s="114" t="s">
        <v>674</v>
      </c>
      <c r="Q4" s="114" t="s">
        <v>675</v>
      </c>
      <c r="R4" s="114" t="s">
        <v>676</v>
      </c>
      <c r="S4" s="114" t="s">
        <v>677</v>
      </c>
      <c r="T4" s="114" t="s">
        <v>678</v>
      </c>
      <c r="U4" s="114" t="s">
        <v>663</v>
      </c>
      <c r="V4" s="114" t="s">
        <v>666</v>
      </c>
      <c r="W4" s="114" t="s">
        <v>668</v>
      </c>
      <c r="X4" s="114" t="s">
        <v>679</v>
      </c>
      <c r="Y4" s="114" t="s">
        <v>680</v>
      </c>
      <c r="Z4" s="114" t="s">
        <v>681</v>
      </c>
      <c r="AA4" s="114" t="s">
        <v>682</v>
      </c>
      <c r="AB4" s="114" t="s">
        <v>683</v>
      </c>
      <c r="AC4" s="114" t="s">
        <v>684</v>
      </c>
      <c r="AD4" s="114" t="s">
        <v>685</v>
      </c>
      <c r="AE4" s="114" t="s">
        <v>686</v>
      </c>
      <c r="AF4" s="114" t="s">
        <v>687</v>
      </c>
      <c r="AG4" s="114" t="s">
        <v>664</v>
      </c>
      <c r="AH4" s="114" t="s">
        <v>669</v>
      </c>
      <c r="AI4" s="114" t="s">
        <v>691</v>
      </c>
      <c r="AJ4" s="114" t="s">
        <v>690</v>
      </c>
      <c r="AK4" s="114" t="s">
        <v>689</v>
      </c>
      <c r="AL4" s="114" t="s">
        <v>688</v>
      </c>
      <c r="AM4" s="114" t="s">
        <v>708</v>
      </c>
      <c r="AN4" s="114" t="s">
        <v>709</v>
      </c>
      <c r="AO4" s="114" t="s">
        <v>710</v>
      </c>
      <c r="AP4" s="114" t="s">
        <v>711</v>
      </c>
      <c r="AQ4" s="114" t="s">
        <v>712</v>
      </c>
      <c r="AR4" s="114" t="s">
        <v>713</v>
      </c>
      <c r="AS4" s="114" t="s">
        <v>714</v>
      </c>
      <c r="AT4" s="114" t="s">
        <v>715</v>
      </c>
      <c r="AU4" s="114" t="s">
        <v>716</v>
      </c>
      <c r="AV4" s="114" t="s">
        <v>706</v>
      </c>
      <c r="AW4" s="114" t="s">
        <v>707</v>
      </c>
      <c r="AX4" s="114" t="s">
        <v>717</v>
      </c>
      <c r="AY4" s="115" t="s">
        <v>2</v>
      </c>
      <c r="AZ4" s="121" t="s">
        <v>219</v>
      </c>
      <c r="BA4" s="198"/>
      <c r="BB4" s="198"/>
      <c r="BC4" s="198"/>
      <c r="BD4" s="198"/>
    </row>
    <row r="5" spans="1:67" s="99" customFormat="1" ht="23.25" customHeight="1" thickBot="1">
      <c r="A5" s="145" t="s">
        <v>274</v>
      </c>
      <c r="B5" s="145" t="s">
        <v>258</v>
      </c>
      <c r="C5" s="155">
        <v>5950000</v>
      </c>
      <c r="D5" s="81"/>
      <c r="E5" s="81"/>
      <c r="F5" s="81"/>
      <c r="G5" s="81"/>
      <c r="H5" s="81"/>
      <c r="I5" s="81"/>
      <c r="J5" s="81"/>
      <c r="K5" s="81"/>
      <c r="L5" s="81"/>
      <c r="M5" s="81"/>
      <c r="N5" s="81"/>
      <c r="O5" s="81"/>
      <c r="P5" s="81"/>
      <c r="Q5" s="81"/>
      <c r="R5" s="81"/>
      <c r="S5" s="81"/>
      <c r="T5" s="81"/>
      <c r="U5" s="81"/>
      <c r="V5" s="81"/>
      <c r="W5" s="81"/>
      <c r="X5" s="81"/>
      <c r="Y5" s="81"/>
      <c r="Z5" s="81"/>
      <c r="AA5" s="81"/>
      <c r="AB5" s="81"/>
      <c r="AC5" s="81"/>
      <c r="AD5" s="81"/>
      <c r="AE5" s="81"/>
      <c r="AF5" s="81"/>
      <c r="AG5" s="81"/>
      <c r="AH5" s="81"/>
      <c r="AI5" s="81"/>
      <c r="AJ5" s="81"/>
      <c r="AK5" s="81"/>
      <c r="AL5" s="81"/>
      <c r="AM5" s="81"/>
      <c r="AN5" s="81"/>
      <c r="AO5" s="81"/>
      <c r="AP5" s="81"/>
      <c r="AQ5" s="81"/>
      <c r="AR5" s="81"/>
      <c r="AS5" s="81"/>
      <c r="AT5" s="81"/>
      <c r="AU5" s="81"/>
      <c r="AV5" s="81"/>
      <c r="AW5" s="81"/>
      <c r="AX5" s="81"/>
      <c r="AY5" s="81">
        <f>C5</f>
        <v>5950000</v>
      </c>
      <c r="AZ5" s="122">
        <f>IF($AY$15=0,0,AY5/$AY$15)</f>
        <v>4.9661502888317048E-2</v>
      </c>
      <c r="BJ5" s="247"/>
      <c r="BK5" s="247"/>
    </row>
    <row r="6" spans="1:67" s="99" customFormat="1" ht="23.25" customHeight="1" thickBot="1">
      <c r="A6" s="84"/>
      <c r="B6" s="117"/>
      <c r="C6" s="81"/>
      <c r="D6" s="81"/>
      <c r="E6" s="81"/>
      <c r="F6" s="81"/>
      <c r="G6" s="81"/>
      <c r="H6" s="81"/>
      <c r="I6" s="81"/>
      <c r="J6" s="81"/>
      <c r="K6" s="81"/>
      <c r="L6" s="81"/>
      <c r="M6" s="81"/>
      <c r="N6" s="81"/>
      <c r="O6" s="81"/>
      <c r="P6" s="81"/>
      <c r="Q6" s="81"/>
      <c r="R6" s="81"/>
      <c r="S6" s="81"/>
      <c r="T6" s="81"/>
      <c r="U6" s="81"/>
      <c r="V6" s="81"/>
      <c r="W6" s="81"/>
      <c r="X6" s="81"/>
      <c r="Y6" s="81"/>
      <c r="Z6" s="81"/>
      <c r="AA6" s="81"/>
      <c r="AB6" s="81"/>
      <c r="AC6" s="81"/>
      <c r="AD6" s="81"/>
      <c r="AE6" s="81"/>
      <c r="AF6" s="81"/>
      <c r="AG6" s="81"/>
      <c r="AH6" s="81"/>
      <c r="AI6" s="81"/>
      <c r="AJ6" s="81"/>
      <c r="AK6" s="81"/>
      <c r="AL6" s="81"/>
      <c r="AM6" s="81"/>
      <c r="AN6" s="81"/>
      <c r="AO6" s="81"/>
      <c r="AP6" s="81"/>
      <c r="AQ6" s="81"/>
      <c r="AR6" s="81"/>
      <c r="AS6" s="81"/>
      <c r="AT6" s="81"/>
      <c r="AU6" s="81"/>
      <c r="AV6" s="81"/>
      <c r="AW6" s="81"/>
      <c r="AX6" s="81"/>
      <c r="AY6" s="81"/>
      <c r="AZ6" s="122"/>
      <c r="BJ6" s="247"/>
      <c r="BK6" s="247"/>
    </row>
    <row r="7" spans="1:67" s="99" customFormat="1" ht="23.25" customHeight="1" thickBot="1">
      <c r="A7" s="71">
        <v>1</v>
      </c>
      <c r="B7" s="71" t="s">
        <v>149</v>
      </c>
      <c r="C7" s="72"/>
      <c r="D7" s="72"/>
      <c r="E7" s="72"/>
      <c r="F7" s="72"/>
      <c r="G7" s="72"/>
      <c r="H7" s="72"/>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c r="AP7" s="72"/>
      <c r="AQ7" s="72"/>
      <c r="AR7" s="72"/>
      <c r="AS7" s="72"/>
      <c r="AT7" s="72"/>
      <c r="AU7" s="72"/>
      <c r="AV7" s="72"/>
      <c r="AW7" s="72"/>
      <c r="AX7" s="72"/>
      <c r="AY7" s="72"/>
      <c r="AZ7" s="123"/>
      <c r="BJ7" s="247"/>
      <c r="BK7" s="247"/>
    </row>
    <row r="8" spans="1:67" s="99" customFormat="1" ht="23.25" customHeight="1">
      <c r="A8" s="73" t="s">
        <v>4</v>
      </c>
      <c r="B8" s="73" t="s">
        <v>54</v>
      </c>
      <c r="C8" s="74"/>
      <c r="D8" s="74"/>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74"/>
      <c r="AG8" s="74"/>
      <c r="AH8" s="74"/>
      <c r="AI8" s="74"/>
      <c r="AJ8" s="74"/>
      <c r="AK8" s="74"/>
      <c r="AL8" s="74"/>
      <c r="AM8" s="74"/>
      <c r="AN8" s="74"/>
      <c r="AO8" s="74"/>
      <c r="AP8" s="74"/>
      <c r="AQ8" s="74"/>
      <c r="AR8" s="74"/>
      <c r="AS8" s="74"/>
      <c r="AT8" s="74"/>
      <c r="AU8" s="74"/>
      <c r="AV8" s="74"/>
      <c r="AW8" s="74"/>
      <c r="AX8" s="74"/>
      <c r="AY8" s="74"/>
      <c r="AZ8" s="124"/>
      <c r="BB8" s="355"/>
      <c r="BJ8" s="247"/>
      <c r="BK8" s="247"/>
    </row>
    <row r="9" spans="1:67" s="99" customFormat="1" ht="23.25" customHeight="1">
      <c r="A9" s="28" t="s">
        <v>55</v>
      </c>
      <c r="B9" s="11" t="s">
        <v>701</v>
      </c>
      <c r="C9" s="59"/>
      <c r="D9" s="59">
        <v>4500000</v>
      </c>
      <c r="E9" s="59"/>
      <c r="F9" s="59"/>
      <c r="G9" s="59">
        <v>2250000</v>
      </c>
      <c r="H9" s="59"/>
      <c r="I9" s="59"/>
      <c r="J9" s="59">
        <v>5833000</v>
      </c>
      <c r="K9" s="59"/>
      <c r="L9" s="59"/>
      <c r="M9" s="59">
        <v>4374000</v>
      </c>
      <c r="N9" s="59"/>
      <c r="O9" s="59"/>
      <c r="P9" s="59">
        <v>4374000</v>
      </c>
      <c r="Q9" s="59">
        <v>0</v>
      </c>
      <c r="R9" s="59">
        <v>0</v>
      </c>
      <c r="S9" s="59">
        <v>2919000</v>
      </c>
      <c r="T9" s="59"/>
      <c r="U9" s="59"/>
      <c r="V9" s="59">
        <v>5833000</v>
      </c>
      <c r="W9" s="59"/>
      <c r="X9" s="59"/>
      <c r="Y9" s="59">
        <v>4374000</v>
      </c>
      <c r="Z9" s="59"/>
      <c r="AA9" s="59"/>
      <c r="AB9" s="59">
        <v>4374000</v>
      </c>
      <c r="AC9" s="59">
        <v>0</v>
      </c>
      <c r="AD9" s="59">
        <v>0</v>
      </c>
      <c r="AE9" s="59">
        <v>2919000</v>
      </c>
      <c r="AF9" s="59"/>
      <c r="AG9" s="59"/>
      <c r="AH9" s="59">
        <v>5833000</v>
      </c>
      <c r="AI9" s="59"/>
      <c r="AJ9" s="59"/>
      <c r="AK9" s="59">
        <v>4374000</v>
      </c>
      <c r="AL9" s="59"/>
      <c r="AM9" s="59"/>
      <c r="AN9" s="59">
        <v>4374000</v>
      </c>
      <c r="AO9" s="59">
        <v>0</v>
      </c>
      <c r="AP9" s="59">
        <v>0</v>
      </c>
      <c r="AQ9" s="59">
        <v>2919000</v>
      </c>
      <c r="AR9" s="59">
        <v>0</v>
      </c>
      <c r="AS9" s="59">
        <v>0</v>
      </c>
      <c r="AT9" s="59">
        <v>0</v>
      </c>
      <c r="AU9" s="59">
        <v>0</v>
      </c>
      <c r="AV9" s="59">
        <v>0</v>
      </c>
      <c r="AW9" s="59">
        <v>0</v>
      </c>
      <c r="AX9" s="59">
        <v>0</v>
      </c>
      <c r="AY9" s="144">
        <f>SUM(C9:AX9)</f>
        <v>59250000</v>
      </c>
      <c r="AZ9" s="156">
        <f t="shared" ref="AZ9:AZ15" si="0">IF($AY$15=0,0,AY9/$AY$15)</f>
        <v>0.49452841111475382</v>
      </c>
      <c r="BB9" s="354"/>
      <c r="BC9" s="355"/>
      <c r="BJ9" s="247"/>
      <c r="BK9" s="247"/>
    </row>
    <row r="10" spans="1:67" s="99" customFormat="1" ht="23.25" customHeight="1">
      <c r="A10" s="28" t="s">
        <v>56</v>
      </c>
      <c r="B10" s="11" t="s">
        <v>702</v>
      </c>
      <c r="C10" s="59"/>
      <c r="D10" s="59"/>
      <c r="E10" s="59"/>
      <c r="F10" s="59"/>
      <c r="G10" s="59"/>
      <c r="H10" s="59">
        <v>446262.416852772</v>
      </c>
      <c r="I10" s="59">
        <v>540000</v>
      </c>
      <c r="J10" s="59">
        <v>540000</v>
      </c>
      <c r="K10" s="59">
        <v>540000</v>
      </c>
      <c r="L10" s="59">
        <v>540000</v>
      </c>
      <c r="M10" s="59">
        <v>540000</v>
      </c>
      <c r="N10" s="59">
        <v>540000</v>
      </c>
      <c r="O10" s="59">
        <v>540000</v>
      </c>
      <c r="P10" s="59">
        <v>540000</v>
      </c>
      <c r="Q10" s="59">
        <v>540000</v>
      </c>
      <c r="R10" s="59">
        <v>540000</v>
      </c>
      <c r="S10" s="59">
        <v>540000</v>
      </c>
      <c r="T10" s="59">
        <v>3370516.2612357498</v>
      </c>
      <c r="U10" s="59">
        <v>575000</v>
      </c>
      <c r="V10" s="59">
        <v>575000</v>
      </c>
      <c r="W10" s="59">
        <v>575000</v>
      </c>
      <c r="X10" s="59">
        <v>575000</v>
      </c>
      <c r="Y10" s="59">
        <v>575000</v>
      </c>
      <c r="Z10" s="59">
        <v>575000</v>
      </c>
      <c r="AA10" s="59">
        <v>575000</v>
      </c>
      <c r="AB10" s="59">
        <v>575000</v>
      </c>
      <c r="AC10" s="59">
        <v>575000</v>
      </c>
      <c r="AD10" s="59">
        <v>575000</v>
      </c>
      <c r="AE10" s="59">
        <v>575000</v>
      </c>
      <c r="AF10" s="59">
        <v>2318054.6366420598</v>
      </c>
      <c r="AG10" s="59">
        <v>623300</v>
      </c>
      <c r="AH10" s="59">
        <v>623300</v>
      </c>
      <c r="AI10" s="59">
        <v>623300</v>
      </c>
      <c r="AJ10" s="59">
        <v>623300</v>
      </c>
      <c r="AK10" s="59">
        <v>623300</v>
      </c>
      <c r="AL10" s="59">
        <v>623300</v>
      </c>
      <c r="AM10" s="59">
        <v>623300</v>
      </c>
      <c r="AN10" s="59">
        <v>623300</v>
      </c>
      <c r="AO10" s="59">
        <v>623300</v>
      </c>
      <c r="AP10" s="59">
        <v>623300</v>
      </c>
      <c r="AQ10" s="59">
        <v>623300</v>
      </c>
      <c r="AR10" s="59">
        <f>1786329.58+171720.64</f>
        <v>1958050.2200000002</v>
      </c>
      <c r="AS10" s="59">
        <v>0</v>
      </c>
      <c r="AT10" s="59">
        <v>0</v>
      </c>
      <c r="AU10" s="59">
        <v>0</v>
      </c>
      <c r="AV10" s="59">
        <v>0</v>
      </c>
      <c r="AW10" s="59">
        <v>0</v>
      </c>
      <c r="AX10" s="59">
        <v>0</v>
      </c>
      <c r="AY10" s="144">
        <f t="shared" ref="AY10:AY15" si="1">SUM(C10:AX10)</f>
        <v>27214183.53473058</v>
      </c>
      <c r="AZ10" s="156">
        <f t="shared" si="0"/>
        <v>0.22714239566608621</v>
      </c>
      <c r="BJ10" s="247"/>
      <c r="BK10" s="247"/>
    </row>
    <row r="11" spans="1:67" s="99" customFormat="1" ht="23.25" customHeight="1">
      <c r="A11" s="28" t="s">
        <v>57</v>
      </c>
      <c r="B11" s="11" t="s">
        <v>166</v>
      </c>
      <c r="C11" s="59"/>
      <c r="D11" s="59">
        <v>44444.44</v>
      </c>
      <c r="E11" s="59">
        <v>44444.44</v>
      </c>
      <c r="F11" s="59">
        <v>44444.44</v>
      </c>
      <c r="G11" s="59">
        <v>44444.44</v>
      </c>
      <c r="H11" s="59">
        <v>44444.44</v>
      </c>
      <c r="I11" s="59">
        <v>375000</v>
      </c>
      <c r="J11" s="59">
        <v>375000</v>
      </c>
      <c r="K11" s="59">
        <v>375000</v>
      </c>
      <c r="L11" s="59">
        <v>375000</v>
      </c>
      <c r="M11" s="59">
        <v>375000</v>
      </c>
      <c r="N11" s="59">
        <v>375000</v>
      </c>
      <c r="O11" s="59">
        <v>375000</v>
      </c>
      <c r="P11" s="59">
        <v>375000</v>
      </c>
      <c r="Q11" s="59">
        <v>375000</v>
      </c>
      <c r="R11" s="59">
        <v>375000</v>
      </c>
      <c r="S11" s="59">
        <v>375000</v>
      </c>
      <c r="T11" s="59">
        <v>375000</v>
      </c>
      <c r="U11" s="59">
        <v>416600</v>
      </c>
      <c r="V11" s="59">
        <v>416600</v>
      </c>
      <c r="W11" s="59">
        <v>416600</v>
      </c>
      <c r="X11" s="59">
        <v>416600</v>
      </c>
      <c r="Y11" s="59">
        <v>416600</v>
      </c>
      <c r="Z11" s="59">
        <v>416600</v>
      </c>
      <c r="AA11" s="59">
        <v>416600</v>
      </c>
      <c r="AB11" s="59">
        <v>416600</v>
      </c>
      <c r="AC11" s="59">
        <v>416600</v>
      </c>
      <c r="AD11" s="59">
        <v>416600</v>
      </c>
      <c r="AE11" s="59">
        <v>416600</v>
      </c>
      <c r="AF11" s="59">
        <v>417400</v>
      </c>
      <c r="AG11" s="59">
        <v>450000</v>
      </c>
      <c r="AH11" s="59">
        <v>450000</v>
      </c>
      <c r="AI11" s="59">
        <v>450000</v>
      </c>
      <c r="AJ11" s="59">
        <v>450000</v>
      </c>
      <c r="AK11" s="59">
        <v>450000</v>
      </c>
      <c r="AL11" s="59">
        <v>450000</v>
      </c>
      <c r="AM11" s="59">
        <v>450000</v>
      </c>
      <c r="AN11" s="59">
        <v>450000</v>
      </c>
      <c r="AO11" s="59">
        <v>450000</v>
      </c>
      <c r="AP11" s="59">
        <v>450000</v>
      </c>
      <c r="AQ11" s="59">
        <v>450000</v>
      </c>
      <c r="AR11" s="59">
        <v>450000</v>
      </c>
      <c r="AS11" s="59">
        <v>0</v>
      </c>
      <c r="AT11" s="59">
        <v>0</v>
      </c>
      <c r="AU11" s="59">
        <v>0</v>
      </c>
      <c r="AV11" s="59">
        <v>0</v>
      </c>
      <c r="AW11" s="59">
        <v>0</v>
      </c>
      <c r="AX11" s="59">
        <v>0</v>
      </c>
      <c r="AY11" s="144">
        <f t="shared" si="1"/>
        <v>15122222.199999999</v>
      </c>
      <c r="AZ11" s="156">
        <f t="shared" si="0"/>
        <v>0.12621719016186086</v>
      </c>
      <c r="BJ11" s="247"/>
      <c r="BK11" s="247"/>
    </row>
    <row r="12" spans="1:67" s="99" customFormat="1" ht="23.25" customHeight="1" thickBot="1">
      <c r="A12" s="28" t="s">
        <v>699</v>
      </c>
      <c r="B12" s="11" t="s">
        <v>700</v>
      </c>
      <c r="C12" s="59">
        <v>0</v>
      </c>
      <c r="D12" s="59">
        <v>0</v>
      </c>
      <c r="E12" s="59">
        <v>0</v>
      </c>
      <c r="F12" s="59">
        <v>0</v>
      </c>
      <c r="G12" s="59">
        <v>0</v>
      </c>
      <c r="H12" s="59">
        <v>1500000</v>
      </c>
      <c r="I12" s="59">
        <v>275000</v>
      </c>
      <c r="J12" s="59">
        <v>275000</v>
      </c>
      <c r="K12" s="59">
        <v>275000</v>
      </c>
      <c r="L12" s="59">
        <v>275000</v>
      </c>
      <c r="M12" s="59">
        <v>275000</v>
      </c>
      <c r="N12" s="59">
        <v>275000</v>
      </c>
      <c r="O12" s="59">
        <v>256046.588185892</v>
      </c>
      <c r="P12" s="59"/>
      <c r="Q12" s="59"/>
      <c r="R12" s="59"/>
      <c r="S12" s="59"/>
      <c r="T12" s="59"/>
      <c r="U12" s="59">
        <v>298800</v>
      </c>
      <c r="V12" s="59">
        <v>298800</v>
      </c>
      <c r="W12" s="59">
        <v>298800</v>
      </c>
      <c r="X12" s="59">
        <v>298800</v>
      </c>
      <c r="Y12" s="59">
        <v>298800</v>
      </c>
      <c r="Z12" s="59">
        <v>298800</v>
      </c>
      <c r="AA12" s="59">
        <v>298800</v>
      </c>
      <c r="AB12" s="59">
        <v>298800</v>
      </c>
      <c r="AC12" s="59">
        <v>298800</v>
      </c>
      <c r="AD12" s="59">
        <v>298800</v>
      </c>
      <c r="AE12" s="59">
        <v>298800</v>
      </c>
      <c r="AF12" s="59">
        <v>299627.84000000003</v>
      </c>
      <c r="AG12" s="59">
        <v>359000</v>
      </c>
      <c r="AH12" s="59">
        <v>359000</v>
      </c>
      <c r="AI12" s="59">
        <v>359000</v>
      </c>
      <c r="AJ12" s="59">
        <v>359000</v>
      </c>
      <c r="AK12" s="59">
        <v>359000</v>
      </c>
      <c r="AL12" s="59">
        <v>359000</v>
      </c>
      <c r="AM12" s="59">
        <v>359000</v>
      </c>
      <c r="AN12" s="59">
        <v>359000</v>
      </c>
      <c r="AO12" s="59">
        <v>359000</v>
      </c>
      <c r="AP12" s="59">
        <v>359000</v>
      </c>
      <c r="AQ12" s="59">
        <v>359000</v>
      </c>
      <c r="AR12" s="59">
        <v>359234.16</v>
      </c>
      <c r="AS12" s="59">
        <v>0</v>
      </c>
      <c r="AT12" s="59">
        <v>0</v>
      </c>
      <c r="AU12" s="59">
        <v>0</v>
      </c>
      <c r="AV12" s="59">
        <v>0</v>
      </c>
      <c r="AW12" s="59">
        <v>0</v>
      </c>
      <c r="AX12" s="59">
        <v>0</v>
      </c>
      <c r="AY12" s="144">
        <f t="shared" si="1"/>
        <v>11300708.588185892</v>
      </c>
      <c r="AZ12" s="156">
        <f t="shared" si="0"/>
        <v>9.4321037343230746E-2</v>
      </c>
      <c r="BJ12" s="247"/>
      <c r="BK12" s="247"/>
    </row>
    <row r="13" spans="1:67" s="99" customFormat="1" ht="23.25" customHeight="1" thickBot="1">
      <c r="A13" s="209" t="s">
        <v>308</v>
      </c>
      <c r="B13" s="210" t="s">
        <v>291</v>
      </c>
      <c r="C13" s="155"/>
      <c r="D13" s="155">
        <v>22000</v>
      </c>
      <c r="E13" s="155">
        <v>22000</v>
      </c>
      <c r="F13" s="155">
        <v>22000</v>
      </c>
      <c r="G13" s="155">
        <v>22000</v>
      </c>
      <c r="H13" s="155">
        <v>22000</v>
      </c>
      <c r="I13" s="155">
        <v>22000</v>
      </c>
      <c r="J13" s="155">
        <v>22000</v>
      </c>
      <c r="K13" s="155">
        <v>22000</v>
      </c>
      <c r="L13" s="155">
        <v>22000</v>
      </c>
      <c r="M13" s="155">
        <v>22000</v>
      </c>
      <c r="N13" s="155">
        <v>22000</v>
      </c>
      <c r="O13" s="155">
        <v>22000</v>
      </c>
      <c r="P13" s="155">
        <v>22000</v>
      </c>
      <c r="Q13" s="155">
        <v>22000</v>
      </c>
      <c r="R13" s="155">
        <v>22000</v>
      </c>
      <c r="S13" s="155">
        <v>22000</v>
      </c>
      <c r="T13" s="155">
        <v>22000</v>
      </c>
      <c r="U13" s="155">
        <v>25000</v>
      </c>
      <c r="V13" s="155">
        <v>25000</v>
      </c>
      <c r="W13" s="155">
        <v>25000</v>
      </c>
      <c r="X13" s="155">
        <v>25000</v>
      </c>
      <c r="Y13" s="155">
        <v>25000</v>
      </c>
      <c r="Z13" s="155">
        <v>25000</v>
      </c>
      <c r="AA13" s="155">
        <v>25000</v>
      </c>
      <c r="AB13" s="155">
        <v>25000</v>
      </c>
      <c r="AC13" s="155">
        <v>25000</v>
      </c>
      <c r="AD13" s="155">
        <v>25000</v>
      </c>
      <c r="AE13" s="155">
        <v>25000</v>
      </c>
      <c r="AF13" s="155">
        <v>25000</v>
      </c>
      <c r="AG13" s="155">
        <v>25000</v>
      </c>
      <c r="AH13" s="155">
        <v>25000</v>
      </c>
      <c r="AI13" s="155">
        <v>25000</v>
      </c>
      <c r="AJ13" s="155">
        <v>25000</v>
      </c>
      <c r="AK13" s="155">
        <v>25000</v>
      </c>
      <c r="AL13" s="155">
        <v>25000</v>
      </c>
      <c r="AM13" s="155">
        <v>25000</v>
      </c>
      <c r="AN13" s="155">
        <v>25000</v>
      </c>
      <c r="AO13" s="155">
        <v>25000</v>
      </c>
      <c r="AP13" s="155">
        <v>25000</v>
      </c>
      <c r="AQ13" s="155">
        <v>25000</v>
      </c>
      <c r="AR13" s="155">
        <v>25000</v>
      </c>
      <c r="AS13" s="155">
        <v>0</v>
      </c>
      <c r="AT13" s="155">
        <v>0</v>
      </c>
      <c r="AU13" s="155">
        <v>0</v>
      </c>
      <c r="AV13" s="155">
        <v>0</v>
      </c>
      <c r="AW13" s="155">
        <v>0</v>
      </c>
      <c r="AX13" s="155">
        <v>0</v>
      </c>
      <c r="AY13" s="81">
        <f t="shared" si="1"/>
        <v>974000</v>
      </c>
      <c r="AZ13" s="208">
        <f t="shared" si="0"/>
        <v>8.1294628257513966E-3</v>
      </c>
      <c r="BB13" s="355"/>
      <c r="BJ13" s="247"/>
      <c r="BK13" s="247"/>
    </row>
    <row r="14" spans="1:67" s="99" customFormat="1" ht="23.25" customHeight="1" thickBot="1">
      <c r="A14" s="145" t="s">
        <v>261</v>
      </c>
      <c r="B14" s="80"/>
      <c r="C14" s="81">
        <f>SUBTOTAL(109,C9:C13)</f>
        <v>0</v>
      </c>
      <c r="D14" s="81">
        <f>SUBTOTAL(109,D9:D13)</f>
        <v>4566444.4400000004</v>
      </c>
      <c r="E14" s="81">
        <f t="shared" ref="E14:F14" si="2">SUBTOTAL(109,E9:E13)</f>
        <v>66444.44</v>
      </c>
      <c r="F14" s="81">
        <f t="shared" si="2"/>
        <v>66444.44</v>
      </c>
      <c r="G14" s="81">
        <f>SUBTOTAL(109,G9:G13)</f>
        <v>2316444.44</v>
      </c>
      <c r="H14" s="81">
        <f t="shared" ref="H14" si="3">SUBTOTAL(109,H9:H13)</f>
        <v>2012706.8568527719</v>
      </c>
      <c r="I14" s="81">
        <f t="shared" ref="I14" si="4">SUBTOTAL(109,I9:I13)</f>
        <v>1212000</v>
      </c>
      <c r="J14" s="81">
        <f>SUBTOTAL(109,J9:J13)</f>
        <v>7045000</v>
      </c>
      <c r="K14" s="81">
        <f t="shared" ref="K14" si="5">SUBTOTAL(109,K9:K13)</f>
        <v>1212000</v>
      </c>
      <c r="L14" s="81">
        <f t="shared" ref="L14" si="6">SUBTOTAL(109,L9:L13)</f>
        <v>1212000</v>
      </c>
      <c r="M14" s="81">
        <f>SUBTOTAL(109,M9:M13)</f>
        <v>5586000</v>
      </c>
      <c r="N14" s="81">
        <f t="shared" ref="N14" si="7">SUBTOTAL(109,N9:N13)</f>
        <v>1212000</v>
      </c>
      <c r="O14" s="81">
        <f t="shared" ref="O14" si="8">SUBTOTAL(109,O9:O13)</f>
        <v>1193046.588185892</v>
      </c>
      <c r="P14" s="81">
        <f t="shared" ref="P14" si="9">SUBTOTAL(109,P9:P13)</f>
        <v>5311000</v>
      </c>
      <c r="Q14" s="81">
        <f t="shared" ref="Q14" si="10">SUBTOTAL(109,Q9:Q13)</f>
        <v>937000</v>
      </c>
      <c r="R14" s="81">
        <f t="shared" ref="R14" si="11">SUBTOTAL(109,R9:R13)</f>
        <v>937000</v>
      </c>
      <c r="S14" s="81">
        <f t="shared" ref="S14" si="12">SUBTOTAL(109,S9:S13)</f>
        <v>3856000</v>
      </c>
      <c r="T14" s="81">
        <f t="shared" ref="T14" si="13">SUBTOTAL(109,T9:T13)</f>
        <v>3767516.2612357498</v>
      </c>
      <c r="U14" s="81">
        <f t="shared" ref="U14" si="14">SUBTOTAL(109,U9:U13)</f>
        <v>1315400</v>
      </c>
      <c r="V14" s="81">
        <f t="shared" ref="V14" si="15">SUBTOTAL(109,V9:V13)</f>
        <v>7148400</v>
      </c>
      <c r="W14" s="81">
        <f t="shared" ref="W14" si="16">SUBTOTAL(109,W9:W13)</f>
        <v>1315400</v>
      </c>
      <c r="X14" s="81">
        <f t="shared" ref="X14" si="17">SUBTOTAL(109,X9:X13)</f>
        <v>1315400</v>
      </c>
      <c r="Y14" s="81">
        <f t="shared" ref="Y14:AJ14" si="18">SUBTOTAL(109,Y9:Y13)</f>
        <v>5689400</v>
      </c>
      <c r="Z14" s="81">
        <f t="shared" si="18"/>
        <v>1315400</v>
      </c>
      <c r="AA14" s="81">
        <f t="shared" si="18"/>
        <v>1315400</v>
      </c>
      <c r="AB14" s="81">
        <f t="shared" si="18"/>
        <v>5689400</v>
      </c>
      <c r="AC14" s="81">
        <f t="shared" ref="AC14" si="19">SUBTOTAL(109,AC9:AC13)</f>
        <v>1315400</v>
      </c>
      <c r="AD14" s="81">
        <f t="shared" si="18"/>
        <v>1315400</v>
      </c>
      <c r="AE14" s="81">
        <f t="shared" si="18"/>
        <v>4234400</v>
      </c>
      <c r="AF14" s="81">
        <f t="shared" si="18"/>
        <v>3060082.4766420596</v>
      </c>
      <c r="AG14" s="81">
        <f t="shared" ref="AG14" si="20">SUBTOTAL(109,AG9:AG13)</f>
        <v>1457300</v>
      </c>
      <c r="AH14" s="81">
        <f t="shared" si="18"/>
        <v>7290300</v>
      </c>
      <c r="AI14" s="81">
        <f t="shared" si="18"/>
        <v>1457300</v>
      </c>
      <c r="AJ14" s="81">
        <f t="shared" si="18"/>
        <v>1457300</v>
      </c>
      <c r="AK14" s="81">
        <f t="shared" ref="AK14:AX14" si="21">SUBTOTAL(109,AK9:AK13)</f>
        <v>5831300</v>
      </c>
      <c r="AL14" s="81">
        <f t="shared" si="21"/>
        <v>1457300</v>
      </c>
      <c r="AM14" s="81">
        <f t="shared" si="21"/>
        <v>1457300</v>
      </c>
      <c r="AN14" s="81">
        <f t="shared" si="21"/>
        <v>5831300</v>
      </c>
      <c r="AO14" s="81">
        <f t="shared" si="21"/>
        <v>1457300</v>
      </c>
      <c r="AP14" s="81">
        <f t="shared" si="21"/>
        <v>1457300</v>
      </c>
      <c r="AQ14" s="81">
        <f t="shared" si="21"/>
        <v>4376300</v>
      </c>
      <c r="AR14" s="81">
        <f t="shared" si="21"/>
        <v>2792284.3800000004</v>
      </c>
      <c r="AS14" s="81">
        <f t="shared" si="21"/>
        <v>0</v>
      </c>
      <c r="AT14" s="81">
        <f t="shared" si="21"/>
        <v>0</v>
      </c>
      <c r="AU14" s="81">
        <f t="shared" si="21"/>
        <v>0</v>
      </c>
      <c r="AV14" s="81">
        <f t="shared" si="21"/>
        <v>0</v>
      </c>
      <c r="AW14" s="81">
        <f t="shared" si="21"/>
        <v>0</v>
      </c>
      <c r="AX14" s="81">
        <f t="shared" si="21"/>
        <v>0</v>
      </c>
      <c r="AY14" s="81">
        <f t="shared" si="1"/>
        <v>113861114.32291646</v>
      </c>
      <c r="AZ14" s="122">
        <f t="shared" si="0"/>
        <v>0.95033849711168294</v>
      </c>
      <c r="BJ14" s="247"/>
      <c r="BK14" s="247"/>
    </row>
    <row r="15" spans="1:67" s="99" customFormat="1" ht="23.25" customHeight="1" thickBot="1">
      <c r="A15" s="84" t="s">
        <v>289</v>
      </c>
      <c r="B15" s="117"/>
      <c r="C15" s="81">
        <f t="shared" ref="C15:Y15" si="22">SUBTOTAL(109,C5:C14)</f>
        <v>5950000</v>
      </c>
      <c r="D15" s="81">
        <f t="shared" si="22"/>
        <v>4566444.4400000004</v>
      </c>
      <c r="E15" s="81">
        <f t="shared" si="22"/>
        <v>66444.44</v>
      </c>
      <c r="F15" s="81">
        <f t="shared" si="22"/>
        <v>66444.44</v>
      </c>
      <c r="G15" s="81">
        <f t="shared" si="22"/>
        <v>2316444.44</v>
      </c>
      <c r="H15" s="81">
        <f t="shared" si="22"/>
        <v>2012706.8568527719</v>
      </c>
      <c r="I15" s="81">
        <f t="shared" si="22"/>
        <v>1212000</v>
      </c>
      <c r="J15" s="81">
        <f t="shared" si="22"/>
        <v>7045000</v>
      </c>
      <c r="K15" s="81">
        <f t="shared" si="22"/>
        <v>1212000</v>
      </c>
      <c r="L15" s="81">
        <f t="shared" si="22"/>
        <v>1212000</v>
      </c>
      <c r="M15" s="81">
        <f t="shared" si="22"/>
        <v>5586000</v>
      </c>
      <c r="N15" s="81">
        <f t="shared" si="22"/>
        <v>1212000</v>
      </c>
      <c r="O15" s="81">
        <f t="shared" si="22"/>
        <v>1193046.588185892</v>
      </c>
      <c r="P15" s="81">
        <f t="shared" si="22"/>
        <v>5311000</v>
      </c>
      <c r="Q15" s="81">
        <f t="shared" si="22"/>
        <v>937000</v>
      </c>
      <c r="R15" s="81">
        <f t="shared" si="22"/>
        <v>937000</v>
      </c>
      <c r="S15" s="81">
        <f t="shared" si="22"/>
        <v>3856000</v>
      </c>
      <c r="T15" s="81">
        <f t="shared" si="22"/>
        <v>3767516.2612357498</v>
      </c>
      <c r="U15" s="81">
        <f t="shared" si="22"/>
        <v>1315400</v>
      </c>
      <c r="V15" s="81">
        <f t="shared" si="22"/>
        <v>7148400</v>
      </c>
      <c r="W15" s="81">
        <f t="shared" si="22"/>
        <v>1315400</v>
      </c>
      <c r="X15" s="81">
        <f t="shared" si="22"/>
        <v>1315400</v>
      </c>
      <c r="Y15" s="81">
        <f t="shared" si="22"/>
        <v>5689400</v>
      </c>
      <c r="Z15" s="81">
        <f t="shared" ref="Z15:AK15" si="23">SUBTOTAL(109,Z5:Z14)</f>
        <v>1315400</v>
      </c>
      <c r="AA15" s="81">
        <f t="shared" si="23"/>
        <v>1315400</v>
      </c>
      <c r="AB15" s="81">
        <f t="shared" si="23"/>
        <v>5689400</v>
      </c>
      <c r="AC15" s="81">
        <f t="shared" si="23"/>
        <v>1315400</v>
      </c>
      <c r="AD15" s="81">
        <f t="shared" si="23"/>
        <v>1315400</v>
      </c>
      <c r="AE15" s="81">
        <f t="shared" si="23"/>
        <v>4234400</v>
      </c>
      <c r="AF15" s="81">
        <f t="shared" si="23"/>
        <v>3060082.4766420596</v>
      </c>
      <c r="AG15" s="81">
        <f t="shared" si="23"/>
        <v>1457300</v>
      </c>
      <c r="AH15" s="81">
        <f t="shared" si="23"/>
        <v>7290300</v>
      </c>
      <c r="AI15" s="81">
        <f t="shared" si="23"/>
        <v>1457300</v>
      </c>
      <c r="AJ15" s="81">
        <f t="shared" si="23"/>
        <v>1457300</v>
      </c>
      <c r="AK15" s="81">
        <f t="shared" si="23"/>
        <v>5831300</v>
      </c>
      <c r="AL15" s="81">
        <f t="shared" ref="AL15:AX15" si="24">SUBTOTAL(109,AL5:AL14)</f>
        <v>1457300</v>
      </c>
      <c r="AM15" s="81">
        <f t="shared" si="24"/>
        <v>1457300</v>
      </c>
      <c r="AN15" s="81">
        <f t="shared" si="24"/>
        <v>5831300</v>
      </c>
      <c r="AO15" s="81">
        <f t="shared" si="24"/>
        <v>1457300</v>
      </c>
      <c r="AP15" s="81">
        <f t="shared" si="24"/>
        <v>1457300</v>
      </c>
      <c r="AQ15" s="81">
        <f t="shared" si="24"/>
        <v>4376300</v>
      </c>
      <c r="AR15" s="81">
        <f t="shared" si="24"/>
        <v>2792284.3800000004</v>
      </c>
      <c r="AS15" s="81">
        <f t="shared" si="24"/>
        <v>0</v>
      </c>
      <c r="AT15" s="81">
        <f t="shared" si="24"/>
        <v>0</v>
      </c>
      <c r="AU15" s="81">
        <f t="shared" si="24"/>
        <v>0</v>
      </c>
      <c r="AV15" s="81">
        <f t="shared" si="24"/>
        <v>0</v>
      </c>
      <c r="AW15" s="81">
        <f t="shared" si="24"/>
        <v>0</v>
      </c>
      <c r="AX15" s="81">
        <f t="shared" si="24"/>
        <v>0</v>
      </c>
      <c r="AY15" s="81">
        <f t="shared" si="1"/>
        <v>119811114.32291646</v>
      </c>
      <c r="AZ15" s="122">
        <f t="shared" si="0"/>
        <v>1</v>
      </c>
      <c r="BJ15" s="247"/>
      <c r="BK15" s="247"/>
    </row>
    <row r="16" spans="1:67" s="99" customFormat="1" ht="23.25" customHeight="1" thickBot="1">
      <c r="A16" s="82"/>
      <c r="B16" s="71"/>
      <c r="C16" s="83"/>
      <c r="D16" s="83"/>
      <c r="E16" s="83"/>
      <c r="F16" s="83"/>
      <c r="G16" s="83"/>
      <c r="H16" s="83"/>
      <c r="I16" s="83"/>
      <c r="J16" s="83"/>
      <c r="K16" s="83"/>
      <c r="L16" s="83"/>
      <c r="M16" s="83"/>
      <c r="N16" s="83"/>
      <c r="O16" s="83"/>
      <c r="P16" s="83"/>
      <c r="Q16" s="83"/>
      <c r="R16" s="83"/>
      <c r="S16" s="83"/>
      <c r="T16" s="83"/>
      <c r="U16" s="83"/>
      <c r="V16" s="83"/>
      <c r="W16" s="83"/>
      <c r="X16" s="83"/>
      <c r="Y16" s="83"/>
      <c r="Z16" s="83"/>
      <c r="AA16" s="83"/>
      <c r="AB16" s="83"/>
      <c r="AC16" s="83"/>
      <c r="AD16" s="83"/>
      <c r="AE16" s="83"/>
      <c r="AF16" s="83"/>
      <c r="AG16" s="83"/>
      <c r="AH16" s="83"/>
      <c r="AI16" s="83"/>
      <c r="AJ16" s="83"/>
      <c r="AK16" s="83"/>
      <c r="AL16" s="83"/>
      <c r="AM16" s="83"/>
      <c r="AN16" s="83"/>
      <c r="AO16" s="83"/>
      <c r="AP16" s="83"/>
      <c r="AQ16" s="83"/>
      <c r="AR16" s="83"/>
      <c r="AS16" s="83"/>
      <c r="AT16" s="83"/>
      <c r="AU16" s="83"/>
      <c r="AV16" s="83"/>
      <c r="AW16" s="83"/>
      <c r="AX16" s="83"/>
      <c r="AY16" s="83"/>
      <c r="AZ16" s="125"/>
      <c r="BI16" s="276"/>
      <c r="BJ16" s="277" t="s">
        <v>348</v>
      </c>
      <c r="BK16" s="277" t="s">
        <v>345</v>
      </c>
      <c r="BL16" s="276" t="s">
        <v>343</v>
      </c>
      <c r="BM16" s="276" t="s">
        <v>347</v>
      </c>
      <c r="BN16" s="276" t="s">
        <v>373</v>
      </c>
      <c r="BO16" s="276" t="s">
        <v>374</v>
      </c>
    </row>
    <row r="17" spans="1:67" s="99" customFormat="1" ht="23.25" customHeight="1" thickBot="1">
      <c r="A17" s="84">
        <v>2</v>
      </c>
      <c r="B17" s="71" t="s">
        <v>150</v>
      </c>
      <c r="C17" s="83"/>
      <c r="D17" s="83"/>
      <c r="E17" s="83"/>
      <c r="F17" s="83"/>
      <c r="G17" s="83"/>
      <c r="H17" s="83"/>
      <c r="I17" s="83"/>
      <c r="J17" s="83"/>
      <c r="K17" s="83"/>
      <c r="L17" s="83"/>
      <c r="M17" s="83"/>
      <c r="N17" s="83"/>
      <c r="O17" s="83"/>
      <c r="P17" s="83"/>
      <c r="Q17" s="83"/>
      <c r="R17" s="83"/>
      <c r="S17" s="83"/>
      <c r="T17" s="83"/>
      <c r="U17" s="83"/>
      <c r="V17" s="83"/>
      <c r="W17" s="83"/>
      <c r="X17" s="83"/>
      <c r="Y17" s="83"/>
      <c r="Z17" s="83"/>
      <c r="AA17" s="83"/>
      <c r="AB17" s="83"/>
      <c r="AC17" s="83"/>
      <c r="AD17" s="83"/>
      <c r="AE17" s="83"/>
      <c r="AF17" s="83"/>
      <c r="AG17" s="83"/>
      <c r="AH17" s="83"/>
      <c r="AI17" s="83"/>
      <c r="AJ17" s="83"/>
      <c r="AK17" s="83"/>
      <c r="AL17" s="83"/>
      <c r="AM17" s="83"/>
      <c r="AN17" s="83"/>
      <c r="AO17" s="83"/>
      <c r="AP17" s="83"/>
      <c r="AQ17" s="83"/>
      <c r="AR17" s="83"/>
      <c r="AS17" s="83"/>
      <c r="AT17" s="83"/>
      <c r="AU17" s="83"/>
      <c r="AV17" s="83"/>
      <c r="AW17" s="83"/>
      <c r="AX17" s="83"/>
      <c r="AY17" s="83"/>
      <c r="AZ17" s="125"/>
      <c r="BI17" s="276"/>
      <c r="BJ17" s="277" t="s">
        <v>344</v>
      </c>
      <c r="BK17" s="277" t="s">
        <v>9</v>
      </c>
      <c r="BL17" s="277" t="s">
        <v>9</v>
      </c>
      <c r="BM17" s="277" t="s">
        <v>9</v>
      </c>
      <c r="BN17" s="276"/>
      <c r="BO17" s="276"/>
    </row>
    <row r="18" spans="1:67" s="99" customFormat="1" ht="23.25" customHeight="1">
      <c r="A18" s="73" t="s">
        <v>27</v>
      </c>
      <c r="B18" s="85" t="s">
        <v>218</v>
      </c>
      <c r="C18" s="86"/>
      <c r="D18" s="86"/>
      <c r="E18" s="86"/>
      <c r="F18" s="86"/>
      <c r="G18" s="86"/>
      <c r="H18" s="86"/>
      <c r="I18" s="86"/>
      <c r="J18" s="86"/>
      <c r="K18" s="86"/>
      <c r="L18" s="86"/>
      <c r="M18" s="86"/>
      <c r="N18" s="86"/>
      <c r="O18" s="86"/>
      <c r="P18" s="86"/>
      <c r="Q18" s="86"/>
      <c r="R18" s="86"/>
      <c r="S18" s="86"/>
      <c r="T18" s="86"/>
      <c r="U18" s="86"/>
      <c r="V18" s="86"/>
      <c r="W18" s="86"/>
      <c r="X18" s="86"/>
      <c r="Y18" s="86"/>
      <c r="Z18" s="86"/>
      <c r="AA18" s="86"/>
      <c r="AB18" s="86"/>
      <c r="AC18" s="86"/>
      <c r="AD18" s="86"/>
      <c r="AE18" s="86"/>
      <c r="AF18" s="86"/>
      <c r="AG18" s="86"/>
      <c r="AH18" s="86"/>
      <c r="AI18" s="86"/>
      <c r="AJ18" s="86"/>
      <c r="AK18" s="86"/>
      <c r="AL18" s="86"/>
      <c r="AM18" s="86"/>
      <c r="AN18" s="86"/>
      <c r="AO18" s="86"/>
      <c r="AP18" s="86"/>
      <c r="AQ18" s="86"/>
      <c r="AR18" s="86"/>
      <c r="AS18" s="86"/>
      <c r="AT18" s="86"/>
      <c r="AU18" s="86"/>
      <c r="AV18" s="86"/>
      <c r="AW18" s="86"/>
      <c r="AX18" s="86"/>
      <c r="AY18" s="86"/>
      <c r="AZ18" s="126"/>
      <c r="BI18" s="276"/>
      <c r="BJ18" s="277"/>
      <c r="BK18" s="277"/>
      <c r="BL18" s="276"/>
      <c r="BM18" s="276"/>
      <c r="BN18" s="276"/>
      <c r="BO18" s="276"/>
    </row>
    <row r="19" spans="1:67" s="99" customFormat="1" ht="23.25" customHeight="1">
      <c r="A19" s="87" t="s">
        <v>5</v>
      </c>
      <c r="B19" s="88" t="s">
        <v>58</v>
      </c>
      <c r="C19" s="89"/>
      <c r="D19" s="89"/>
      <c r="E19" s="89"/>
      <c r="F19" s="89"/>
      <c r="G19" s="89"/>
      <c r="H19" s="89"/>
      <c r="I19" s="89"/>
      <c r="J19" s="89"/>
      <c r="K19" s="89"/>
      <c r="L19" s="89"/>
      <c r="M19" s="89"/>
      <c r="N19" s="89"/>
      <c r="O19" s="89"/>
      <c r="P19" s="89"/>
      <c r="Q19" s="89"/>
      <c r="R19" s="89"/>
      <c r="S19" s="89"/>
      <c r="T19" s="89"/>
      <c r="U19" s="89"/>
      <c r="V19" s="89"/>
      <c r="W19" s="89"/>
      <c r="X19" s="89"/>
      <c r="Y19" s="89"/>
      <c r="Z19" s="89"/>
      <c r="AA19" s="89"/>
      <c r="AB19" s="89"/>
      <c r="AC19" s="89"/>
      <c r="AD19" s="89"/>
      <c r="AE19" s="89"/>
      <c r="AF19" s="89"/>
      <c r="AG19" s="89"/>
      <c r="AH19" s="89"/>
      <c r="AI19" s="89"/>
      <c r="AJ19" s="89"/>
      <c r="AK19" s="89"/>
      <c r="AL19" s="89"/>
      <c r="AM19" s="89"/>
      <c r="AN19" s="89"/>
      <c r="AO19" s="89"/>
      <c r="AP19" s="89"/>
      <c r="AQ19" s="89"/>
      <c r="AR19" s="89"/>
      <c r="AS19" s="89"/>
      <c r="AT19" s="89"/>
      <c r="AU19" s="89"/>
      <c r="AV19" s="89"/>
      <c r="AW19" s="89"/>
      <c r="AX19" s="89"/>
      <c r="AY19" s="89"/>
      <c r="AZ19" s="127"/>
      <c r="BI19" s="276"/>
      <c r="BJ19" s="277" t="s">
        <v>338</v>
      </c>
      <c r="BK19" s="277"/>
      <c r="BL19" s="276"/>
      <c r="BM19" s="276"/>
      <c r="BN19" s="276"/>
      <c r="BO19" s="276"/>
    </row>
    <row r="20" spans="1:67" s="99" customFormat="1" ht="23.25" customHeight="1">
      <c r="A20" s="29" t="s">
        <v>96</v>
      </c>
      <c r="B20" s="11" t="s">
        <v>3</v>
      </c>
      <c r="C20" s="59"/>
      <c r="D20" s="59">
        <f t="array" aca="1" ref="D20" ca="1">SUM((D$1&gt;='Gastos com Pessoal'!$E$7:$E$106)*(D$1&lt;='Gastos com Pessoal'!$F$7:$F$106)*INDIRECT(CONCATENATE("'Encargos e Benefícios'!",$BJ20))*(IF('Gastos com Pessoal'!$G$7:$G$106&lt;=D$1,('Gastos com Pessoal'!$H$7:$H$106)+1,1))*(IF('Gastos com Pessoal'!$L$7:$L$106&lt;=D$1,('Gastos com Pessoal'!$M$7:$M$106)+1,1))*(IF('Gastos com Pessoal'!$Q$7:$Q$106&lt;=D$1,('Gastos com Pessoal'!$R$7:$R$106)+1,1)))</f>
        <v>1121556.9138281252</v>
      </c>
      <c r="E20" s="59">
        <f t="array" aca="1" ref="E20" ca="1">SUM((E$1&gt;='Gastos com Pessoal'!$E$7:$E$106)*(E$1&lt;='Gastos com Pessoal'!$F$7:$F$106)*INDIRECT(CONCATENATE("'Encargos e Benefícios'!",$BJ20))*(IF('Gastos com Pessoal'!$G$7:$G$106&lt;=E$1,('Gastos com Pessoal'!$H$7:$H$106)+1,1))*(IF('Gastos com Pessoal'!$L$7:$L$106&lt;=E$1,('Gastos com Pessoal'!$M$7:$M$106)+1,1))*(IF('Gastos com Pessoal'!$Q$7:$Q$106&lt;=E$1,('Gastos com Pessoal'!$R$7:$R$106)+1,1)))</f>
        <v>1121556.9138281252</v>
      </c>
      <c r="F20" s="59">
        <f t="array" aca="1" ref="F20" ca="1">SUM((F$1&gt;='Gastos com Pessoal'!$E$7:$E$106)*(F$1&lt;='Gastos com Pessoal'!$F$7:$F$106)*INDIRECT(CONCATENATE("'Encargos e Benefícios'!",$BJ20))*(IF('Gastos com Pessoal'!$G$7:$G$106&lt;=F$1,('Gastos com Pessoal'!$H$7:$H$106)+1,1))*(IF('Gastos com Pessoal'!$L$7:$L$106&lt;=F$1,('Gastos com Pessoal'!$M$7:$M$106)+1,1))*(IF('Gastos com Pessoal'!$Q$7:$Q$106&lt;=F$1,('Gastos com Pessoal'!$R$7:$R$106)+1,1)))</f>
        <v>1121556.9138281252</v>
      </c>
      <c r="G20" s="59">
        <f t="array" aca="1" ref="G20" ca="1">SUM((G$1&gt;='Gastos com Pessoal'!$E$7:$E$106)*(G$1&lt;='Gastos com Pessoal'!$F$7:$F$106)*INDIRECT(CONCATENATE("'Encargos e Benefícios'!",$BJ20))*(IF('Gastos com Pessoal'!$G$7:$G$106&lt;=G$1,('Gastos com Pessoal'!$H$7:$H$106)+1,1))*(IF('Gastos com Pessoal'!$L$7:$L$106&lt;=G$1,('Gastos com Pessoal'!$M$7:$M$106)+1,1))*(IF('Gastos com Pessoal'!$Q$7:$Q$106&lt;=G$1,('Gastos com Pessoal'!$R$7:$R$106)+1,1)))</f>
        <v>1121556.9138281252</v>
      </c>
      <c r="H20" s="59">
        <f t="array" aca="1" ref="H20" ca="1">SUM((H$1&gt;='Gastos com Pessoal'!$E$7:$E$106)*(H$1&lt;='Gastos com Pessoal'!$F$7:$F$106)*INDIRECT(CONCATENATE("'Encargos e Benefícios'!",$BJ20))*(IF('Gastos com Pessoal'!$G$7:$G$106&lt;=H$1,('Gastos com Pessoal'!$H$7:$H$106)+1,1))*(IF('Gastos com Pessoal'!$L$7:$L$106&lt;=H$1,('Gastos com Pessoal'!$M$7:$M$106)+1,1))*(IF('Gastos com Pessoal'!$Q$7:$Q$106&lt;=H$1,('Gastos com Pessoal'!$R$7:$R$106)+1,1)))</f>
        <v>1121556.9138281252</v>
      </c>
      <c r="I20" s="59">
        <f ca="1">J20/2</f>
        <v>560778.45691406261</v>
      </c>
      <c r="J20" s="59">
        <f t="array" aca="1" ref="J20" ca="1">SUM((J$1&gt;='Gastos com Pessoal'!$E$7:$E$106)*(J$1&lt;='Gastos com Pessoal'!$F$7:$F$106)*INDIRECT(CONCATENATE("'Encargos e Benefícios'!",$BJ20))*(IF('Gastos com Pessoal'!$G$7:$G$106&lt;=J$1,('Gastos com Pessoal'!$H$7:$H$106)+1,1))*(IF('Gastos com Pessoal'!$L$7:$L$106&lt;=J$1,('Gastos com Pessoal'!$M$7:$M$106)+1,1))*(IF('Gastos com Pessoal'!$Q$7:$Q$106&lt;=J$1,('Gastos com Pessoal'!$R$7:$R$106)+1,1)))</f>
        <v>1121556.9138281252</v>
      </c>
      <c r="K20" s="59">
        <f t="array" aca="1" ref="K20" ca="1">SUM((K$1&gt;='Gastos com Pessoal'!$E$7:$E$106)*(K$1&lt;='Gastos com Pessoal'!$F$7:$F$106)*INDIRECT(CONCATENATE("'Encargos e Benefícios'!",$BJ20))*(IF('Gastos com Pessoal'!$G$7:$G$106&lt;=K$1,('Gastos com Pessoal'!$H$7:$H$106)+1,1))*(IF('Gastos com Pessoal'!$L$7:$L$106&lt;=K$1,('Gastos com Pessoal'!$M$7:$M$106)+1,1))*(IF('Gastos com Pessoal'!$Q$7:$Q$106&lt;=K$1,('Gastos com Pessoal'!$R$7:$R$106)+1,1)))</f>
        <v>1121556.9138281252</v>
      </c>
      <c r="L20" s="59">
        <f t="array" aca="1" ref="L20" ca="1">SUM((L$1&gt;='Gastos com Pessoal'!$E$7:$E$106)*(L$1&lt;='Gastos com Pessoal'!$F$7:$F$106)*INDIRECT(CONCATENATE("'Encargos e Benefícios'!",$BJ20))*(IF('Gastos com Pessoal'!$G$7:$G$106&lt;=L$1,('Gastos com Pessoal'!$H$7:$H$106)+1,1))*(IF('Gastos com Pessoal'!$L$7:$L$106&lt;=L$1,('Gastos com Pessoal'!$M$7:$M$106)+1,1))*(IF('Gastos com Pessoal'!$Q$7:$Q$106&lt;=L$1,('Gastos com Pessoal'!$R$7:$R$106)+1,1)))</f>
        <v>1121556.9138281252</v>
      </c>
      <c r="M20" s="59">
        <f t="array" aca="1" ref="M20" ca="1">SUM((M$1&gt;='Gastos com Pessoal'!$E$7:$E$106)*(M$1&lt;='Gastos com Pessoal'!$F$7:$F$106)*INDIRECT(CONCATENATE("'Encargos e Benefícios'!",$BJ20))*(IF('Gastos com Pessoal'!$G$7:$G$106&lt;=M$1,('Gastos com Pessoal'!$H$7:$H$106)+1,1))*(IF('Gastos com Pessoal'!$L$7:$L$106&lt;=M$1,('Gastos com Pessoal'!$M$7:$M$106)+1,1))*(IF('Gastos com Pessoal'!$Q$7:$Q$106&lt;=M$1,('Gastos com Pessoal'!$R$7:$R$106)+1,1)))</f>
        <v>1121556.9138281252</v>
      </c>
      <c r="N20" s="59">
        <f t="array" aca="1" ref="N20" ca="1">SUM((N$1&gt;='Gastos com Pessoal'!$E$7:$E$106)*(N$1&lt;='Gastos com Pessoal'!$F$7:$F$106)*INDIRECT(CONCATENATE("'Encargos e Benefícios'!",$BJ20))*(IF('Gastos com Pessoal'!$G$7:$G$106&lt;=N$1,('Gastos com Pessoal'!$H$7:$H$106)+1,1))*(IF('Gastos com Pessoal'!$L$7:$L$106&lt;=N$1,('Gastos com Pessoal'!$M$7:$M$106)+1,1))*(IF('Gastos com Pessoal'!$Q$7:$Q$106&lt;=N$1,('Gastos com Pessoal'!$R$7:$R$106)+1,1)))</f>
        <v>1121556.9138281252</v>
      </c>
      <c r="O20" s="59">
        <f t="array" aca="1" ref="O20" ca="1">SUM((O$1&gt;='Gastos com Pessoal'!$E$7:$E$106)*(O$1&lt;='Gastos com Pessoal'!$F$7:$F$106)*INDIRECT(CONCATENATE("'Encargos e Benefícios'!",$BJ20))*(IF('Gastos com Pessoal'!$G$7:$G$106&lt;=O$1,('Gastos com Pessoal'!$H$7:$H$106)+1,1))*(IF('Gastos com Pessoal'!$L$7:$L$106&lt;=O$1,('Gastos com Pessoal'!$M$7:$M$106)+1,1))*(IF('Gastos com Pessoal'!$Q$7:$Q$106&lt;=O$1,('Gastos com Pessoal'!$R$7:$R$106)+1,1)))</f>
        <v>1121556.9138281252</v>
      </c>
      <c r="P20" s="59">
        <f t="array" aca="1" ref="P20" ca="1">SUM((P$1&gt;='Gastos com Pessoal'!$E$7:$E$106)*(P$1&lt;='Gastos com Pessoal'!$F$7:$F$106)*INDIRECT(CONCATENATE("'Encargos e Benefícios'!",$BJ20))*(IF('Gastos com Pessoal'!$G$7:$G$106&lt;=P$1,('Gastos com Pessoal'!$H$7:$H$106)+1,1))*(IF('Gastos com Pessoal'!$L$7:$L$106&lt;=P$1,('Gastos com Pessoal'!$M$7:$M$106)+1,1))*(IF('Gastos com Pessoal'!$Q$7:$Q$106&lt;=P$1,('Gastos com Pessoal'!$R$7:$R$106)+1,1)))</f>
        <v>1121556.9138281252</v>
      </c>
      <c r="Q20" s="59">
        <f t="array" aca="1" ref="Q20" ca="1">SUM((Q$1&gt;='Gastos com Pessoal'!$E$7:$E$106)*(Q$1&lt;='Gastos com Pessoal'!$F$7:$F$106)*INDIRECT(CONCATENATE("'Encargos e Benefícios'!",$BJ20))*(IF('Gastos com Pessoal'!$G$7:$G$106&lt;=Q$1,('Gastos com Pessoal'!$H$7:$H$106)+1,1))*(IF('Gastos com Pessoal'!$L$7:$L$106&lt;=Q$1,('Gastos com Pessoal'!$M$7:$M$106)+1,1))*(IF('Gastos com Pessoal'!$Q$7:$Q$106&lt;=Q$1,('Gastos com Pessoal'!$R$7:$R$106)+1,1)))</f>
        <v>1121556.9138281252</v>
      </c>
      <c r="R20" s="59">
        <f t="array" aca="1" ref="R20" ca="1">SUM((R$1&gt;='Gastos com Pessoal'!$E$7:$E$106)*(R$1&lt;='Gastos com Pessoal'!$F$7:$F$106)*INDIRECT(CONCATENATE("'Encargos e Benefícios'!",$BJ20))*(IF('Gastos com Pessoal'!$G$7:$G$106&lt;=R$1,('Gastos com Pessoal'!$H$7:$H$106)+1,1))*(IF('Gastos com Pessoal'!$L$7:$L$106&lt;=R$1,('Gastos com Pessoal'!$M$7:$M$106)+1,1))*(IF('Gastos com Pessoal'!$Q$7:$Q$106&lt;=R$1,('Gastos com Pessoal'!$R$7:$R$106)+1,1)))</f>
        <v>1121556.9138281252</v>
      </c>
      <c r="S20" s="59">
        <f t="array" aca="1" ref="S20" ca="1">SUM((S$1&gt;='Gastos com Pessoal'!$E$7:$E$106)*(S$1&lt;='Gastos com Pessoal'!$F$7:$F$106)*INDIRECT(CONCATENATE("'Encargos e Benefícios'!",$BJ20))*(IF('Gastos com Pessoal'!$G$7:$G$106&lt;=S$1,('Gastos com Pessoal'!$H$7:$H$106)+1,1))*(IF('Gastos com Pessoal'!$L$7:$L$106&lt;=S$1,('Gastos com Pessoal'!$M$7:$M$106)+1,1))*(IF('Gastos com Pessoal'!$Q$7:$Q$106&lt;=S$1,('Gastos com Pessoal'!$R$7:$R$106)+1,1)))</f>
        <v>1121556.9138281252</v>
      </c>
      <c r="T20" s="59">
        <f t="array" aca="1" ref="T20" ca="1">SUM((T$1&gt;='Gastos com Pessoal'!$E$7:$E$106)*(T$1&lt;='Gastos com Pessoal'!$F$7:$F$106)*INDIRECT(CONCATENATE("'Encargos e Benefícios'!",$BJ20))*(IF('Gastos com Pessoal'!$G$7:$G$106&lt;=T$1,('Gastos com Pessoal'!$H$7:$H$106)+1,1))*(IF('Gastos com Pessoal'!$L$7:$L$106&lt;=T$1,('Gastos com Pessoal'!$M$7:$M$106)+1,1))*(IF('Gastos com Pessoal'!$Q$7:$Q$106&lt;=T$1,('Gastos com Pessoal'!$R$7:$R$106)+1,1)))</f>
        <v>1121556.9138281252</v>
      </c>
      <c r="U20" s="59">
        <f ca="1">V20/2</f>
        <v>560778.45691406261</v>
      </c>
      <c r="V20" s="59">
        <f t="array" aca="1" ref="V20" ca="1">SUM((V$1&gt;='Gastos com Pessoal'!$E$7:$E$106)*(V$1&lt;='Gastos com Pessoal'!$F$7:$F$106)*INDIRECT(CONCATENATE("'Encargos e Benefícios'!",$BJ20))*(IF('Gastos com Pessoal'!$G$7:$G$106&lt;=V$1,('Gastos com Pessoal'!$H$7:$H$106)+1,1))*(IF('Gastos com Pessoal'!$L$7:$L$106&lt;=V$1,('Gastos com Pessoal'!$M$7:$M$106)+1,1))*(IF('Gastos com Pessoal'!$Q$7:$Q$106&lt;=V$1,('Gastos com Pessoal'!$R$7:$R$106)+1,1)))</f>
        <v>1121556.9138281252</v>
      </c>
      <c r="W20" s="59">
        <f t="array" aca="1" ref="W20" ca="1">SUM((W$1&gt;='Gastos com Pessoal'!$E$7:$E$106)*(W$1&lt;='Gastos com Pessoal'!$F$7:$F$106)*INDIRECT(CONCATENATE("'Encargos e Benefícios'!",$BJ20))*(IF('Gastos com Pessoal'!$G$7:$G$106&lt;=W$1,('Gastos com Pessoal'!$H$7:$H$106)+1,1))*(IF('Gastos com Pessoal'!$L$7:$L$106&lt;=W$1,('Gastos com Pessoal'!$M$7:$M$106)+1,1))*(IF('Gastos com Pessoal'!$Q$7:$Q$106&lt;=W$1,('Gastos com Pessoal'!$R$7:$R$106)+1,1)))</f>
        <v>1121556.9138281252</v>
      </c>
      <c r="X20" s="59">
        <f t="array" aca="1" ref="X20" ca="1">SUM((X$1&gt;='Gastos com Pessoal'!$E$7:$E$106)*(X$1&lt;='Gastos com Pessoal'!$F$7:$F$106)*INDIRECT(CONCATENATE("'Encargos e Benefícios'!",$BJ20))*(IF('Gastos com Pessoal'!$G$7:$G$106&lt;=X$1,('Gastos com Pessoal'!$H$7:$H$106)+1,1))*(IF('Gastos com Pessoal'!$L$7:$L$106&lt;=X$1,('Gastos com Pessoal'!$M$7:$M$106)+1,1))*(IF('Gastos com Pessoal'!$Q$7:$Q$106&lt;=X$1,('Gastos com Pessoal'!$R$7:$R$106)+1,1)))</f>
        <v>1121556.9138281252</v>
      </c>
      <c r="Y20" s="59">
        <f t="array" aca="1" ref="Y20" ca="1">SUM((Y$1&gt;='Gastos com Pessoal'!$E$7:$E$106)*(Y$1&lt;='Gastos com Pessoal'!$F$7:$F$106)*INDIRECT(CONCATENATE("'Encargos e Benefícios'!",$BJ20))*(IF('Gastos com Pessoal'!$G$7:$G$106&lt;=Y$1,('Gastos com Pessoal'!$H$7:$H$106)+1,1))*(IF('Gastos com Pessoal'!$L$7:$L$106&lt;=Y$1,('Gastos com Pessoal'!$M$7:$M$106)+1,1))*(IF('Gastos com Pessoal'!$Q$7:$Q$106&lt;=Y$1,('Gastos com Pessoal'!$R$7:$R$106)+1,1)))</f>
        <v>1143988.0521046876</v>
      </c>
      <c r="Z20" s="59">
        <f t="array" aca="1" ref="Z20" ca="1">SUM((Z$1&gt;='Gastos com Pessoal'!$E$7:$E$106)*(Z$1&lt;='Gastos com Pessoal'!$F$7:$F$106)*INDIRECT(CONCATENATE("'Encargos e Benefícios'!",$BJ20))*(IF('Gastos com Pessoal'!$G$7:$G$106&lt;=Z$1,('Gastos com Pessoal'!$H$7:$H$106)+1,1))*(IF('Gastos com Pessoal'!$L$7:$L$106&lt;=Z$1,('Gastos com Pessoal'!$M$7:$M$106)+1,1))*(IF('Gastos com Pessoal'!$Q$7:$Q$106&lt;=Z$1,('Gastos com Pessoal'!$R$7:$R$106)+1,1)))</f>
        <v>1143988.0521046876</v>
      </c>
      <c r="AA20" s="59">
        <f t="array" aca="1" ref="AA20" ca="1">SUM((AA$1&gt;='Gastos com Pessoal'!$E$7:$E$106)*(AA$1&lt;='Gastos com Pessoal'!$F$7:$F$106)*INDIRECT(CONCATENATE("'Encargos e Benefícios'!",$BJ20))*(IF('Gastos com Pessoal'!$G$7:$G$106&lt;=AA$1,('Gastos com Pessoal'!$H$7:$H$106)+1,1))*(IF('Gastos com Pessoal'!$L$7:$L$106&lt;=AA$1,('Gastos com Pessoal'!$M$7:$M$106)+1,1))*(IF('Gastos com Pessoal'!$Q$7:$Q$106&lt;=AA$1,('Gastos com Pessoal'!$R$7:$R$106)+1,1)))</f>
        <v>1143988.0521046876</v>
      </c>
      <c r="AB20" s="59">
        <f t="array" aca="1" ref="AB20" ca="1">SUM((AB$1&gt;='Gastos com Pessoal'!$E$7:$E$106)*(AB$1&lt;='Gastos com Pessoal'!$F$7:$F$106)*INDIRECT(CONCATENATE("'Encargos e Benefícios'!",$BJ20))*(IF('Gastos com Pessoal'!$G$7:$G$106&lt;=AB$1,('Gastos com Pessoal'!$H$7:$H$106)+1,1))*(IF('Gastos com Pessoal'!$L$7:$L$106&lt;=AB$1,('Gastos com Pessoal'!$M$7:$M$106)+1,1))*(IF('Gastos com Pessoal'!$Q$7:$Q$106&lt;=AB$1,('Gastos com Pessoal'!$R$7:$R$106)+1,1)))</f>
        <v>1143988.0521046876</v>
      </c>
      <c r="AC20" s="59">
        <f t="array" aca="1" ref="AC20" ca="1">SUM((AC$1&gt;='Gastos com Pessoal'!$E$7:$E$106)*(AC$1&lt;='Gastos com Pessoal'!$F$7:$F$106)*INDIRECT(CONCATENATE("'Encargos e Benefícios'!",$BJ20))*(IF('Gastos com Pessoal'!$G$7:$G$106&lt;=AC$1,('Gastos com Pessoal'!$H$7:$H$106)+1,1))*(IF('Gastos com Pessoal'!$L$7:$L$106&lt;=AC$1,('Gastos com Pessoal'!$M$7:$M$106)+1,1))*(IF('Gastos com Pessoal'!$Q$7:$Q$106&lt;=AC$1,('Gastos com Pessoal'!$R$7:$R$106)+1,1)))</f>
        <v>1143988.0521046876</v>
      </c>
      <c r="AD20" s="59">
        <f t="array" aca="1" ref="AD20" ca="1">SUM((AD$1&gt;='Gastos com Pessoal'!$E$7:$E$106)*(AD$1&lt;='Gastos com Pessoal'!$F$7:$F$106)*INDIRECT(CONCATENATE("'Encargos e Benefícios'!",$BJ20))*(IF('Gastos com Pessoal'!$G$7:$G$106&lt;=AD$1,('Gastos com Pessoal'!$H$7:$H$106)+1,1))*(IF('Gastos com Pessoal'!$L$7:$L$106&lt;=AD$1,('Gastos com Pessoal'!$M$7:$M$106)+1,1))*(IF('Gastos com Pessoal'!$Q$7:$Q$106&lt;=AD$1,('Gastos com Pessoal'!$R$7:$R$106)+1,1)))</f>
        <v>1143988.0521046876</v>
      </c>
      <c r="AE20" s="59">
        <f t="array" aca="1" ref="AE20" ca="1">SUM((AE$1&gt;='Gastos com Pessoal'!$E$7:$E$106)*(AE$1&lt;='Gastos com Pessoal'!$F$7:$F$106)*INDIRECT(CONCATENATE("'Encargos e Benefícios'!",$BJ20))*(IF('Gastos com Pessoal'!$G$7:$G$106&lt;=AE$1,('Gastos com Pessoal'!$H$7:$H$106)+1,1))*(IF('Gastos com Pessoal'!$L$7:$L$106&lt;=AE$1,('Gastos com Pessoal'!$M$7:$M$106)+1,1))*(IF('Gastos com Pessoal'!$Q$7:$Q$106&lt;=AE$1,('Gastos com Pessoal'!$R$7:$R$106)+1,1)))</f>
        <v>1143988.0521046876</v>
      </c>
      <c r="AF20" s="59">
        <f t="array" aca="1" ref="AF20" ca="1">SUM((AF$1&gt;='Gastos com Pessoal'!$E$7:$E$106)*(AF$1&lt;='Gastos com Pessoal'!$F$7:$F$106)*INDIRECT(CONCATENATE("'Encargos e Benefícios'!",$BJ20))*(IF('Gastos com Pessoal'!$G$7:$G$106&lt;=AF$1,('Gastos com Pessoal'!$H$7:$H$106)+1,1))*(IF('Gastos com Pessoal'!$L$7:$L$106&lt;=AF$1,('Gastos com Pessoal'!$M$7:$M$106)+1,1))*(IF('Gastos com Pessoal'!$Q$7:$Q$106&lt;=AF$1,('Gastos com Pessoal'!$R$7:$R$106)+1,1)))</f>
        <v>1143988.0521046876</v>
      </c>
      <c r="AG20" s="59">
        <f ca="1">AH20/2</f>
        <v>571994.02605234378</v>
      </c>
      <c r="AH20" s="59">
        <f t="array" aca="1" ref="AH20" ca="1">SUM((AH$1&gt;='Gastos com Pessoal'!$E$7:$E$106)*(AH$1&lt;='Gastos com Pessoal'!$F$7:$F$106)*INDIRECT(CONCATENATE("'Encargos e Benefícios'!",$BJ20))*(IF('Gastos com Pessoal'!$G$7:$G$106&lt;=AH$1,('Gastos com Pessoal'!$H$7:$H$106)+1,1))*(IF('Gastos com Pessoal'!$L$7:$L$106&lt;=AH$1,('Gastos com Pessoal'!$M$7:$M$106)+1,1))*(IF('Gastos com Pessoal'!$Q$7:$Q$106&lt;=AH$1,('Gastos com Pessoal'!$R$7:$R$106)+1,1)))</f>
        <v>1143988.0521046876</v>
      </c>
      <c r="AI20" s="59">
        <f t="array" aca="1" ref="AI20" ca="1">SUM((AI$1&gt;='Gastos com Pessoal'!$E$7:$E$106)*(AI$1&lt;='Gastos com Pessoal'!$F$7:$F$106)*INDIRECT(CONCATENATE("'Encargos e Benefícios'!",$BJ20))*(IF('Gastos com Pessoal'!$G$7:$G$106&lt;=AI$1,('Gastos com Pessoal'!$H$7:$H$106)+1,1))*(IF('Gastos com Pessoal'!$L$7:$L$106&lt;=AI$1,('Gastos com Pessoal'!$M$7:$M$106)+1,1))*(IF('Gastos com Pessoal'!$Q$7:$Q$106&lt;=AI$1,('Gastos com Pessoal'!$R$7:$R$106)+1,1)))</f>
        <v>1143988.0521046876</v>
      </c>
      <c r="AJ20" s="59">
        <f t="array" aca="1" ref="AJ20" ca="1">SUM((AJ$1&gt;='Gastos com Pessoal'!$E$7:$E$106)*(AJ$1&lt;='Gastos com Pessoal'!$F$7:$F$106)*INDIRECT(CONCATENATE("'Encargos e Benefícios'!",$BJ20))*(IF('Gastos com Pessoal'!$G$7:$G$106&lt;=AJ$1,('Gastos com Pessoal'!$H$7:$H$106)+1,1))*(IF('Gastos com Pessoal'!$L$7:$L$106&lt;=AJ$1,('Gastos com Pessoal'!$M$7:$M$106)+1,1))*(IF('Gastos com Pessoal'!$Q$7:$Q$106&lt;=AJ$1,('Gastos com Pessoal'!$R$7:$R$106)+1,1)))</f>
        <v>1143988.0521046876</v>
      </c>
      <c r="AK20" s="59">
        <f t="array" aca="1" ref="AK20" ca="1">SUM((AK$1&gt;='Gastos com Pessoal'!$E$7:$E$106)*(AK$1&lt;='Gastos com Pessoal'!$F$7:$F$106)*INDIRECT(CONCATENATE("'Encargos e Benefícios'!",$BJ20))*(IF('Gastos com Pessoal'!$G$7:$G$106&lt;=AK$1,('Gastos com Pessoal'!$H$7:$H$106)+1,1))*(IF('Gastos com Pessoal'!$L$7:$L$106&lt;=AK$1,('Gastos com Pessoal'!$M$7:$M$106)+1,1))*(IF('Gastos com Pessoal'!$Q$7:$Q$106&lt;=AK$1,('Gastos com Pessoal'!$R$7:$R$106)+1,1)))</f>
        <v>1166867.8131467814</v>
      </c>
      <c r="AL20" s="59">
        <f t="array" aca="1" ref="AL20" ca="1">SUM((AL$1&gt;='Gastos com Pessoal'!$E$7:$E$106)*(AL$1&lt;='Gastos com Pessoal'!$F$7:$F$106)*INDIRECT(CONCATENATE("'Encargos e Benefícios'!",$BJ20))*(IF('Gastos com Pessoal'!$G$7:$G$106&lt;=AL$1,('Gastos com Pessoal'!$H$7:$H$106)+1,1))*(IF('Gastos com Pessoal'!$L$7:$L$106&lt;=AL$1,('Gastos com Pessoal'!$M$7:$M$106)+1,1))*(IF('Gastos com Pessoal'!$Q$7:$Q$106&lt;=AL$1,('Gastos com Pessoal'!$R$7:$R$106)+1,1)))</f>
        <v>1166867.8131467814</v>
      </c>
      <c r="AM20" s="59">
        <f t="array" aca="1" ref="AM20" ca="1">SUM((AM$1&gt;='Gastos com Pessoal'!$E$7:$E$106)*(AM$1&lt;='Gastos com Pessoal'!$F$7:$F$106)*INDIRECT(CONCATENATE("'Encargos e Benefícios'!",$BJ20))*(IF('Gastos com Pessoal'!$G$7:$G$106&lt;=AM$1,('Gastos com Pessoal'!$H$7:$H$106)+1,1))*(IF('Gastos com Pessoal'!$L$7:$L$106&lt;=AM$1,('Gastos com Pessoal'!$M$7:$M$106)+1,1))*(IF('Gastos com Pessoal'!$Q$7:$Q$106&lt;=AM$1,('Gastos com Pessoal'!$R$7:$R$106)+1,1)))</f>
        <v>1166867.8131467814</v>
      </c>
      <c r="AN20" s="59">
        <f t="array" aca="1" ref="AN20" ca="1">SUM((AN$1&gt;='Gastos com Pessoal'!$E$7:$E$106)*(AN$1&lt;='Gastos com Pessoal'!$F$7:$F$106)*INDIRECT(CONCATENATE("'Encargos e Benefícios'!",$BJ20))*(IF('Gastos com Pessoal'!$G$7:$G$106&lt;=AN$1,('Gastos com Pessoal'!$H$7:$H$106)+1,1))*(IF('Gastos com Pessoal'!$L$7:$L$106&lt;=AN$1,('Gastos com Pessoal'!$M$7:$M$106)+1,1))*(IF('Gastos com Pessoal'!$Q$7:$Q$106&lt;=AN$1,('Gastos com Pessoal'!$R$7:$R$106)+1,1)))</f>
        <v>1166867.8131467814</v>
      </c>
      <c r="AO20" s="59">
        <f t="array" aca="1" ref="AO20" ca="1">SUM((AO$1&gt;='Gastos com Pessoal'!$E$7:$E$106)*(AO$1&lt;='Gastos com Pessoal'!$F$7:$F$106)*INDIRECT(CONCATENATE("'Encargos e Benefícios'!",$BJ20))*(IF('Gastos com Pessoal'!$G$7:$G$106&lt;=AO$1,('Gastos com Pessoal'!$H$7:$H$106)+1,1))*(IF('Gastos com Pessoal'!$L$7:$L$106&lt;=AO$1,('Gastos com Pessoal'!$M$7:$M$106)+1,1))*(IF('Gastos com Pessoal'!$Q$7:$Q$106&lt;=AO$1,('Gastos com Pessoal'!$R$7:$R$106)+1,1)))</f>
        <v>1166867.8131467814</v>
      </c>
      <c r="AP20" s="59">
        <f t="array" aca="1" ref="AP20" ca="1">SUM((AP$1&gt;='Gastos com Pessoal'!$E$7:$E$106)*(AP$1&lt;='Gastos com Pessoal'!$F$7:$F$106)*INDIRECT(CONCATENATE("'Encargos e Benefícios'!",$BJ20))*(IF('Gastos com Pessoal'!$G$7:$G$106&lt;=AP$1,('Gastos com Pessoal'!$H$7:$H$106)+1,1))*(IF('Gastos com Pessoal'!$L$7:$L$106&lt;=AP$1,('Gastos com Pessoal'!$M$7:$M$106)+1,1))*(IF('Gastos com Pessoal'!$Q$7:$Q$106&lt;=AP$1,('Gastos com Pessoal'!$R$7:$R$106)+1,1)))</f>
        <v>1166867.8131467814</v>
      </c>
      <c r="AQ20" s="59">
        <f t="array" aca="1" ref="AQ20" ca="1">SUM((AQ$1&gt;='Gastos com Pessoal'!$E$7:$E$106)*(AQ$1&lt;='Gastos com Pessoal'!$F$7:$F$106)*INDIRECT(CONCATENATE("'Encargos e Benefícios'!",$BJ20))*(IF('Gastos com Pessoal'!$G$7:$G$106&lt;=AQ$1,('Gastos com Pessoal'!$H$7:$H$106)+1,1))*(IF('Gastos com Pessoal'!$L$7:$L$106&lt;=AQ$1,('Gastos com Pessoal'!$M$7:$M$106)+1,1))*(IF('Gastos com Pessoal'!$Q$7:$Q$106&lt;=AQ$1,('Gastos com Pessoal'!$R$7:$R$106)+1,1)))</f>
        <v>1166867.8131467814</v>
      </c>
      <c r="AR20" s="59">
        <f t="array" aca="1" ref="AR20" ca="1">SUM((AR$1&gt;='Gastos com Pessoal'!$E$7:$E$106)*(AR$1&lt;='Gastos com Pessoal'!$F$7:$F$106)*INDIRECT(CONCATENATE("'Encargos e Benefícios'!",$BJ20))*(IF('Gastos com Pessoal'!$G$7:$G$106&lt;=AR$1,('Gastos com Pessoal'!$H$7:$H$106)+1,1))*(IF('Gastos com Pessoal'!$L$7:$L$106&lt;=AR$1,('Gastos com Pessoal'!$M$7:$M$106)+1,1))*(IF('Gastos com Pessoal'!$Q$7:$Q$106&lt;=AR$1,('Gastos com Pessoal'!$R$7:$R$106)+1,1)))</f>
        <v>1166867.8131467814</v>
      </c>
      <c r="AS20" s="59">
        <f t="array" aca="1" ref="AS20" ca="1">SUM((AS$1&gt;='Gastos com Pessoal'!$E$7:$E$106)*(AS$1&lt;='Gastos com Pessoal'!$F$7:$F$106)*INDIRECT(CONCATENATE("'Encargos e Benefícios'!",$BJ20))*(IF('Gastos com Pessoal'!$G$7:$G$106&lt;=AS$1,('Gastos com Pessoal'!$H$7:$H$106)+1,1))*(IF('Gastos com Pessoal'!$L$7:$L$106&lt;=AS$1,('Gastos com Pessoal'!$M$7:$M$106)+1,1))*(IF('Gastos com Pessoal'!$Q$7:$Q$106&lt;=AS$1,('Gastos com Pessoal'!$R$7:$R$106)+1,1)))</f>
        <v>0</v>
      </c>
      <c r="AT20" s="59">
        <f t="array" aca="1" ref="AT20" ca="1">SUM((AT$1&gt;='Gastos com Pessoal'!$E$7:$E$106)*(AT$1&lt;='Gastos com Pessoal'!$F$7:$F$106)*INDIRECT(CONCATENATE("'Encargos e Benefícios'!",$BJ20))*(IF('Gastos com Pessoal'!$G$7:$G$106&lt;=AT$1,('Gastos com Pessoal'!$H$7:$H$106)+1,1))*(IF('Gastos com Pessoal'!$L$7:$L$106&lt;=AT$1,('Gastos com Pessoal'!$M$7:$M$106)+1,1))*(IF('Gastos com Pessoal'!$Q$7:$Q$106&lt;=AT$1,('Gastos com Pessoal'!$R$7:$R$106)+1,1)))</f>
        <v>0</v>
      </c>
      <c r="AU20" s="59">
        <f t="array" aca="1" ref="AU20" ca="1">SUM((AU$1&gt;='Gastos com Pessoal'!$E$7:$E$106)*(AU$1&lt;='Gastos com Pessoal'!$F$7:$F$106)*INDIRECT(CONCATENATE("'Encargos e Benefícios'!",$BJ20))*(IF('Gastos com Pessoal'!$G$7:$G$106&lt;=AU$1,('Gastos com Pessoal'!$H$7:$H$106)+1,1))*(IF('Gastos com Pessoal'!$L$7:$L$106&lt;=AU$1,('Gastos com Pessoal'!$M$7:$M$106)+1,1))*(IF('Gastos com Pessoal'!$Q$7:$Q$106&lt;=AU$1,('Gastos com Pessoal'!$R$7:$R$106)+1,1)))</f>
        <v>0</v>
      </c>
      <c r="AV20" s="59">
        <f t="array" aca="1" ref="AV20" ca="1">SUM((AV$1&gt;='Gastos com Pessoal'!$E$7:$E$106)*(AV$1&lt;='Gastos com Pessoal'!$F$7:$F$106)*INDIRECT(CONCATENATE("'Encargos e Benefícios'!",$BJ20))*(IF('Gastos com Pessoal'!$G$7:$G$106&lt;=AV$1,('Gastos com Pessoal'!$H$7:$H$106)+1,1))*(IF('Gastos com Pessoal'!$L$7:$L$106&lt;=AV$1,('Gastos com Pessoal'!$M$7:$M$106)+1,1))*(IF('Gastos com Pessoal'!$Q$7:$Q$106&lt;=AV$1,('Gastos com Pessoal'!$R$7:$R$106)+1,1)))</f>
        <v>0</v>
      </c>
      <c r="AW20" s="59">
        <f t="array" aca="1" ref="AW20" ca="1">SUM((AW$1&gt;='Gastos com Pessoal'!$E$7:$E$106)*(AW$1&lt;='Gastos com Pessoal'!$F$7:$F$106)*INDIRECT(CONCATENATE("'Encargos e Benefícios'!",$BJ20))*(IF('Gastos com Pessoal'!$G$7:$G$106&lt;=AW$1,('Gastos com Pessoal'!$H$7:$H$106)+1,1))*(IF('Gastos com Pessoal'!$L$7:$L$106&lt;=AW$1,('Gastos com Pessoal'!$M$7:$M$106)+1,1))*(IF('Gastos com Pessoal'!$Q$7:$Q$106&lt;=AW$1,('Gastos com Pessoal'!$R$7:$R$106)+1,1)))</f>
        <v>0</v>
      </c>
      <c r="AX20" s="59">
        <f t="array" aca="1" ref="AX20" ca="1">SUM((AX$1&gt;='Gastos com Pessoal'!$E$7:$E$106)*(AX$1&lt;='Gastos com Pessoal'!$F$7:$F$106)*INDIRECT(CONCATENATE("'Encargos e Benefícios'!",$BJ20))*(IF('Gastos com Pessoal'!$G$7:$G$106&lt;=AX$1,('Gastos com Pessoal'!$H$7:$H$106)+1,1))*(IF('Gastos com Pessoal'!$L$7:$L$106&lt;=AX$1,('Gastos com Pessoal'!$M$7:$M$106)+1,1))*(IF('Gastos com Pessoal'!$Q$7:$Q$106&lt;=AX$1,('Gastos com Pessoal'!$R$7:$R$106)+1,1)))</f>
        <v>0</v>
      </c>
      <c r="AY20" s="144">
        <f ca="1">SUM(C20:AX20)</f>
        <v>44921943.380940706</v>
      </c>
      <c r="AZ20" s="156">
        <f t="shared" ref="AZ20:AZ25" ca="1" si="25">IF($AY$183=0,0,AY20/$AY$183)</f>
        <v>0.37493970100191581</v>
      </c>
      <c r="BA20" s="354"/>
      <c r="BI20" s="276" t="s">
        <v>349</v>
      </c>
      <c r="BJ20" s="277" t="s">
        <v>329</v>
      </c>
      <c r="BK20" s="277"/>
      <c r="BL20" s="276"/>
      <c r="BM20" s="276"/>
      <c r="BN20" s="276"/>
      <c r="BO20" s="276"/>
    </row>
    <row r="21" spans="1:67" s="99" customFormat="1" ht="23.25" customHeight="1">
      <c r="A21" s="29" t="s">
        <v>97</v>
      </c>
      <c r="B21" s="30" t="s">
        <v>170</v>
      </c>
      <c r="C21" s="59">
        <v>0</v>
      </c>
      <c r="D21" s="59">
        <v>0</v>
      </c>
      <c r="E21" s="59">
        <v>0</v>
      </c>
      <c r="F21" s="59">
        <v>0</v>
      </c>
      <c r="G21" s="59">
        <v>0</v>
      </c>
      <c r="H21" s="59">
        <v>0</v>
      </c>
      <c r="I21" s="59">
        <v>0</v>
      </c>
      <c r="J21" s="59">
        <v>0</v>
      </c>
      <c r="K21" s="59">
        <v>0</v>
      </c>
      <c r="L21" s="59">
        <v>0</v>
      </c>
      <c r="M21" s="59">
        <v>0</v>
      </c>
      <c r="N21" s="59">
        <v>0</v>
      </c>
      <c r="O21" s="59">
        <v>0</v>
      </c>
      <c r="P21" s="59">
        <v>0</v>
      </c>
      <c r="Q21" s="59">
        <v>0</v>
      </c>
      <c r="R21" s="59">
        <v>0</v>
      </c>
      <c r="S21" s="59">
        <v>0</v>
      </c>
      <c r="T21" s="59">
        <v>0</v>
      </c>
      <c r="U21" s="59">
        <v>0</v>
      </c>
      <c r="V21" s="59">
        <v>0</v>
      </c>
      <c r="W21" s="59">
        <v>0</v>
      </c>
      <c r="X21" s="59">
        <v>0</v>
      </c>
      <c r="Y21" s="59">
        <v>0</v>
      </c>
      <c r="Z21" s="59">
        <v>0</v>
      </c>
      <c r="AA21" s="59">
        <v>0</v>
      </c>
      <c r="AB21" s="59">
        <v>0</v>
      </c>
      <c r="AC21" s="59">
        <v>0</v>
      </c>
      <c r="AD21" s="59">
        <v>0</v>
      </c>
      <c r="AE21" s="59">
        <v>0</v>
      </c>
      <c r="AF21" s="59">
        <v>0</v>
      </c>
      <c r="AG21" s="59">
        <v>0</v>
      </c>
      <c r="AH21" s="59">
        <v>0</v>
      </c>
      <c r="AI21" s="59">
        <v>0</v>
      </c>
      <c r="AJ21" s="59">
        <v>0</v>
      </c>
      <c r="AK21" s="59">
        <v>0</v>
      </c>
      <c r="AL21" s="59">
        <v>0</v>
      </c>
      <c r="AM21" s="59">
        <v>0</v>
      </c>
      <c r="AN21" s="59">
        <v>0</v>
      </c>
      <c r="AO21" s="59">
        <v>0</v>
      </c>
      <c r="AP21" s="59">
        <v>0</v>
      </c>
      <c r="AQ21" s="59">
        <v>0</v>
      </c>
      <c r="AR21" s="59">
        <v>0</v>
      </c>
      <c r="AS21" s="59">
        <v>0</v>
      </c>
      <c r="AT21" s="59">
        <v>0</v>
      </c>
      <c r="AU21" s="59">
        <v>0</v>
      </c>
      <c r="AV21" s="59">
        <v>0</v>
      </c>
      <c r="AW21" s="59">
        <v>0</v>
      </c>
      <c r="AX21" s="59">
        <v>0</v>
      </c>
      <c r="AY21" s="144">
        <f>SUM(C21:AX21)</f>
        <v>0</v>
      </c>
      <c r="AZ21" s="156">
        <f t="shared" ca="1" si="25"/>
        <v>0</v>
      </c>
      <c r="BI21" s="276"/>
      <c r="BJ21" s="277" t="s">
        <v>339</v>
      </c>
      <c r="BK21" s="277"/>
      <c r="BL21" s="276"/>
      <c r="BM21" s="276"/>
      <c r="BN21" s="276"/>
      <c r="BO21" s="276"/>
    </row>
    <row r="22" spans="1:67" s="99" customFormat="1" ht="23.25" customHeight="1">
      <c r="A22" s="29" t="s">
        <v>104</v>
      </c>
      <c r="B22" s="30" t="s">
        <v>177</v>
      </c>
      <c r="C22" s="59">
        <v>0</v>
      </c>
      <c r="D22" s="59">
        <v>0</v>
      </c>
      <c r="E22" s="59">
        <v>0</v>
      </c>
      <c r="F22" s="59">
        <v>0</v>
      </c>
      <c r="G22" s="59">
        <v>0</v>
      </c>
      <c r="H22" s="59">
        <v>0</v>
      </c>
      <c r="I22" s="59">
        <v>0</v>
      </c>
      <c r="J22" s="59">
        <v>0</v>
      </c>
      <c r="K22" s="59">
        <v>0</v>
      </c>
      <c r="L22" s="59">
        <v>0</v>
      </c>
      <c r="M22" s="59">
        <v>0</v>
      </c>
      <c r="N22" s="59">
        <v>0</v>
      </c>
      <c r="O22" s="59">
        <v>0</v>
      </c>
      <c r="P22" s="59">
        <v>0</v>
      </c>
      <c r="Q22" s="59">
        <v>0</v>
      </c>
      <c r="R22" s="59">
        <v>0</v>
      </c>
      <c r="S22" s="59">
        <v>0</v>
      </c>
      <c r="T22" s="59">
        <v>0</v>
      </c>
      <c r="U22" s="59">
        <v>0</v>
      </c>
      <c r="V22" s="59">
        <v>0</v>
      </c>
      <c r="W22" s="59">
        <v>0</v>
      </c>
      <c r="X22" s="59">
        <v>0</v>
      </c>
      <c r="Y22" s="59">
        <v>0</v>
      </c>
      <c r="Z22" s="59">
        <v>0</v>
      </c>
      <c r="AA22" s="59">
        <v>0</v>
      </c>
      <c r="AB22" s="59">
        <v>0</v>
      </c>
      <c r="AC22" s="59">
        <v>0</v>
      </c>
      <c r="AD22" s="59">
        <v>0</v>
      </c>
      <c r="AE22" s="59">
        <v>0</v>
      </c>
      <c r="AF22" s="59">
        <v>0</v>
      </c>
      <c r="AG22" s="59">
        <v>0</v>
      </c>
      <c r="AH22" s="59">
        <v>0</v>
      </c>
      <c r="AI22" s="59">
        <v>0</v>
      </c>
      <c r="AJ22" s="59">
        <v>0</v>
      </c>
      <c r="AK22" s="59">
        <v>0</v>
      </c>
      <c r="AL22" s="59">
        <v>0</v>
      </c>
      <c r="AM22" s="59">
        <v>0</v>
      </c>
      <c r="AN22" s="59">
        <v>0</v>
      </c>
      <c r="AO22" s="59">
        <v>0</v>
      </c>
      <c r="AP22" s="59">
        <v>0</v>
      </c>
      <c r="AQ22" s="59">
        <v>0</v>
      </c>
      <c r="AR22" s="59">
        <v>0</v>
      </c>
      <c r="AS22" s="59">
        <v>0</v>
      </c>
      <c r="AT22" s="59">
        <v>0</v>
      </c>
      <c r="AU22" s="59">
        <v>0</v>
      </c>
      <c r="AV22" s="59">
        <v>0</v>
      </c>
      <c r="AW22" s="59">
        <v>0</v>
      </c>
      <c r="AX22" s="59">
        <v>0</v>
      </c>
      <c r="AY22" s="144">
        <f>SUM(C22:AX22)</f>
        <v>0</v>
      </c>
      <c r="AZ22" s="156">
        <f t="shared" ca="1" si="25"/>
        <v>0</v>
      </c>
      <c r="BI22" s="276"/>
      <c r="BJ22" s="277"/>
      <c r="BK22" s="277"/>
      <c r="BL22" s="276"/>
      <c r="BM22" s="276"/>
      <c r="BN22" s="276"/>
      <c r="BO22" s="276"/>
    </row>
    <row r="23" spans="1:67" s="99" customFormat="1" ht="23.25" customHeight="1">
      <c r="A23" s="29" t="s">
        <v>105</v>
      </c>
      <c r="B23" s="30" t="s">
        <v>179</v>
      </c>
      <c r="C23" s="59">
        <v>0</v>
      </c>
      <c r="D23" s="59">
        <v>0</v>
      </c>
      <c r="E23" s="59">
        <v>0</v>
      </c>
      <c r="F23" s="59">
        <v>0</v>
      </c>
      <c r="G23" s="59">
        <v>0</v>
      </c>
      <c r="H23" s="59">
        <v>0</v>
      </c>
      <c r="I23" s="59">
        <v>0</v>
      </c>
      <c r="J23" s="59">
        <v>0</v>
      </c>
      <c r="K23" s="59">
        <v>0</v>
      </c>
      <c r="L23" s="59">
        <v>0</v>
      </c>
      <c r="M23" s="59">
        <v>0</v>
      </c>
      <c r="N23" s="59">
        <v>0</v>
      </c>
      <c r="O23" s="59">
        <v>0</v>
      </c>
      <c r="P23" s="59">
        <v>0</v>
      </c>
      <c r="Q23" s="59">
        <v>0</v>
      </c>
      <c r="R23" s="59">
        <v>0</v>
      </c>
      <c r="S23" s="59">
        <v>0</v>
      </c>
      <c r="T23" s="59">
        <v>0</v>
      </c>
      <c r="U23" s="59">
        <v>0</v>
      </c>
      <c r="V23" s="59">
        <v>0</v>
      </c>
      <c r="W23" s="59">
        <v>0</v>
      </c>
      <c r="X23" s="59">
        <v>0</v>
      </c>
      <c r="Y23" s="59">
        <v>0</v>
      </c>
      <c r="Z23" s="59">
        <v>0</v>
      </c>
      <c r="AA23" s="59">
        <v>0</v>
      </c>
      <c r="AB23" s="59">
        <v>0</v>
      </c>
      <c r="AC23" s="59">
        <v>0</v>
      </c>
      <c r="AD23" s="59">
        <v>0</v>
      </c>
      <c r="AE23" s="59">
        <v>0</v>
      </c>
      <c r="AF23" s="59">
        <v>0</v>
      </c>
      <c r="AG23" s="59">
        <v>0</v>
      </c>
      <c r="AH23" s="59">
        <v>0</v>
      </c>
      <c r="AI23" s="59">
        <v>0</v>
      </c>
      <c r="AJ23" s="59">
        <v>0</v>
      </c>
      <c r="AK23" s="59">
        <v>0</v>
      </c>
      <c r="AL23" s="59">
        <v>0</v>
      </c>
      <c r="AM23" s="59">
        <v>0</v>
      </c>
      <c r="AN23" s="59">
        <v>0</v>
      </c>
      <c r="AO23" s="59">
        <v>0</v>
      </c>
      <c r="AP23" s="59">
        <v>0</v>
      </c>
      <c r="AQ23" s="59">
        <v>0</v>
      </c>
      <c r="AR23" s="59">
        <v>0</v>
      </c>
      <c r="AS23" s="59">
        <v>0</v>
      </c>
      <c r="AT23" s="59">
        <v>0</v>
      </c>
      <c r="AU23" s="59">
        <v>0</v>
      </c>
      <c r="AV23" s="59">
        <v>0</v>
      </c>
      <c r="AW23" s="59">
        <v>0</v>
      </c>
      <c r="AX23" s="59">
        <v>0</v>
      </c>
      <c r="AY23" s="144">
        <f>SUM(C23:AX23)</f>
        <v>0</v>
      </c>
      <c r="AZ23" s="156">
        <f t="shared" ca="1" si="25"/>
        <v>0</v>
      </c>
      <c r="BI23" s="276"/>
      <c r="BJ23" s="277"/>
      <c r="BK23" s="277"/>
      <c r="BL23" s="276"/>
      <c r="BM23" s="276"/>
      <c r="BN23" s="276"/>
      <c r="BO23" s="276"/>
    </row>
    <row r="24" spans="1:67" s="99" customFormat="1" ht="23.25" customHeight="1">
      <c r="A24" s="29" t="s">
        <v>178</v>
      </c>
      <c r="B24" s="30" t="s">
        <v>59</v>
      </c>
      <c r="C24" s="59">
        <v>0</v>
      </c>
      <c r="D24" s="59">
        <v>0</v>
      </c>
      <c r="E24" s="59">
        <v>0</v>
      </c>
      <c r="F24" s="59">
        <v>0</v>
      </c>
      <c r="G24" s="59">
        <v>0</v>
      </c>
      <c r="H24" s="59">
        <v>0</v>
      </c>
      <c r="I24" s="59">
        <v>0</v>
      </c>
      <c r="J24" s="59">
        <v>0</v>
      </c>
      <c r="K24" s="59">
        <v>0</v>
      </c>
      <c r="L24" s="59">
        <v>0</v>
      </c>
      <c r="M24" s="59">
        <v>0</v>
      </c>
      <c r="N24" s="59">
        <v>0</v>
      </c>
      <c r="O24" s="59">
        <v>0</v>
      </c>
      <c r="P24" s="59">
        <v>0</v>
      </c>
      <c r="Q24" s="59">
        <v>0</v>
      </c>
      <c r="R24" s="59">
        <v>0</v>
      </c>
      <c r="S24" s="59">
        <v>0</v>
      </c>
      <c r="T24" s="59">
        <v>0</v>
      </c>
      <c r="U24" s="59">
        <v>0</v>
      </c>
      <c r="V24" s="59">
        <v>0</v>
      </c>
      <c r="W24" s="59">
        <v>0</v>
      </c>
      <c r="X24" s="59">
        <v>0</v>
      </c>
      <c r="Y24" s="59">
        <v>0</v>
      </c>
      <c r="Z24" s="59">
        <v>0</v>
      </c>
      <c r="AA24" s="59">
        <v>0</v>
      </c>
      <c r="AB24" s="59">
        <v>0</v>
      </c>
      <c r="AC24" s="59">
        <v>0</v>
      </c>
      <c r="AD24" s="59">
        <v>0</v>
      </c>
      <c r="AE24" s="59">
        <v>0</v>
      </c>
      <c r="AF24" s="59">
        <v>0</v>
      </c>
      <c r="AG24" s="59">
        <v>0</v>
      </c>
      <c r="AH24" s="59">
        <v>0</v>
      </c>
      <c r="AI24" s="59">
        <v>0</v>
      </c>
      <c r="AJ24" s="59">
        <v>0</v>
      </c>
      <c r="AK24" s="59">
        <v>0</v>
      </c>
      <c r="AL24" s="59">
        <v>0</v>
      </c>
      <c r="AM24" s="59">
        <v>0</v>
      </c>
      <c r="AN24" s="59">
        <v>0</v>
      </c>
      <c r="AO24" s="59">
        <v>0</v>
      </c>
      <c r="AP24" s="59">
        <v>0</v>
      </c>
      <c r="AQ24" s="59">
        <v>0</v>
      </c>
      <c r="AR24" s="59">
        <v>0</v>
      </c>
      <c r="AS24" s="59">
        <v>0</v>
      </c>
      <c r="AT24" s="59">
        <v>0</v>
      </c>
      <c r="AU24" s="59">
        <v>0</v>
      </c>
      <c r="AV24" s="59">
        <v>0</v>
      </c>
      <c r="AW24" s="59">
        <v>0</v>
      </c>
      <c r="AX24" s="59">
        <v>0</v>
      </c>
      <c r="AY24" s="144">
        <f>SUM(C24:AX24)</f>
        <v>0</v>
      </c>
      <c r="AZ24" s="156">
        <f t="shared" ca="1" si="25"/>
        <v>0</v>
      </c>
      <c r="BI24" s="276"/>
      <c r="BJ24" s="277"/>
      <c r="BK24" s="277"/>
      <c r="BL24" s="276"/>
      <c r="BM24" s="276"/>
      <c r="BN24" s="276"/>
      <c r="BO24" s="276"/>
    </row>
    <row r="25" spans="1:67" s="99" customFormat="1" ht="23.25" customHeight="1">
      <c r="A25" s="75"/>
      <c r="B25" s="76" t="s">
        <v>100</v>
      </c>
      <c r="C25" s="77">
        <f>SUBTOTAL(109,C20:C24)</f>
        <v>0</v>
      </c>
      <c r="D25" s="77">
        <f t="shared" ref="D25:M25" ca="1" si="26">SUBTOTAL(109,D20:D24)</f>
        <v>1121556.9138281252</v>
      </c>
      <c r="E25" s="77">
        <f t="shared" ca="1" si="26"/>
        <v>1121556.9138281252</v>
      </c>
      <c r="F25" s="77">
        <f t="shared" ca="1" si="26"/>
        <v>1121556.9138281252</v>
      </c>
      <c r="G25" s="77">
        <f t="shared" ca="1" si="26"/>
        <v>1121556.9138281252</v>
      </c>
      <c r="H25" s="77">
        <f t="shared" ca="1" si="26"/>
        <v>1121556.9138281252</v>
      </c>
      <c r="I25" s="77">
        <f t="shared" ca="1" si="26"/>
        <v>560778.45691406261</v>
      </c>
      <c r="J25" s="77">
        <f t="shared" ca="1" si="26"/>
        <v>1121556.9138281252</v>
      </c>
      <c r="K25" s="77">
        <f t="shared" ca="1" si="26"/>
        <v>1121556.9138281252</v>
      </c>
      <c r="L25" s="77">
        <f t="shared" ca="1" si="26"/>
        <v>1121556.9138281252</v>
      </c>
      <c r="M25" s="77">
        <f t="shared" ca="1" si="26"/>
        <v>1121556.9138281252</v>
      </c>
      <c r="N25" s="77">
        <f t="shared" ref="N25" ca="1" si="27">SUBTOTAL(109,N20:N24)</f>
        <v>1121556.9138281252</v>
      </c>
      <c r="O25" s="77">
        <f t="shared" ref="O25:Y25" ca="1" si="28">SUBTOTAL(109,O20:O24)</f>
        <v>1121556.9138281252</v>
      </c>
      <c r="P25" s="77">
        <f t="shared" ca="1" si="28"/>
        <v>1121556.9138281252</v>
      </c>
      <c r="Q25" s="77">
        <f t="shared" ca="1" si="28"/>
        <v>1121556.9138281252</v>
      </c>
      <c r="R25" s="77">
        <f t="shared" ca="1" si="28"/>
        <v>1121556.9138281252</v>
      </c>
      <c r="S25" s="77">
        <f t="shared" ca="1" si="28"/>
        <v>1121556.9138281252</v>
      </c>
      <c r="T25" s="77">
        <f t="shared" ca="1" si="28"/>
        <v>1121556.9138281252</v>
      </c>
      <c r="U25" s="77">
        <f t="shared" ca="1" si="28"/>
        <v>560778.45691406261</v>
      </c>
      <c r="V25" s="77">
        <f t="shared" ca="1" si="28"/>
        <v>1121556.9138281252</v>
      </c>
      <c r="W25" s="77">
        <f t="shared" ca="1" si="28"/>
        <v>1121556.9138281252</v>
      </c>
      <c r="X25" s="77">
        <f t="shared" ca="1" si="28"/>
        <v>1121556.9138281252</v>
      </c>
      <c r="Y25" s="77">
        <f t="shared" ca="1" si="28"/>
        <v>1143988.0521046876</v>
      </c>
      <c r="Z25" s="77">
        <f t="shared" ref="Z25:AX25" ca="1" si="29">SUBTOTAL(109,Z20:Z24)</f>
        <v>1143988.0521046876</v>
      </c>
      <c r="AA25" s="77">
        <f t="shared" ca="1" si="29"/>
        <v>1143988.0521046876</v>
      </c>
      <c r="AB25" s="77">
        <f t="shared" ca="1" si="29"/>
        <v>1143988.0521046876</v>
      </c>
      <c r="AC25" s="77">
        <f t="shared" ca="1" si="29"/>
        <v>1143988.0521046876</v>
      </c>
      <c r="AD25" s="77">
        <f t="shared" ca="1" si="29"/>
        <v>1143988.0521046876</v>
      </c>
      <c r="AE25" s="77">
        <f t="shared" ca="1" si="29"/>
        <v>1143988.0521046876</v>
      </c>
      <c r="AF25" s="77">
        <f t="shared" ca="1" si="29"/>
        <v>1143988.0521046876</v>
      </c>
      <c r="AG25" s="77">
        <f t="shared" ca="1" si="29"/>
        <v>571994.02605234378</v>
      </c>
      <c r="AH25" s="77">
        <f t="shared" ca="1" si="29"/>
        <v>1143988.0521046876</v>
      </c>
      <c r="AI25" s="77">
        <f t="shared" ca="1" si="29"/>
        <v>1143988.0521046876</v>
      </c>
      <c r="AJ25" s="77">
        <f t="shared" ca="1" si="29"/>
        <v>1143988.0521046876</v>
      </c>
      <c r="AK25" s="77">
        <f t="shared" ca="1" si="29"/>
        <v>1166867.8131467814</v>
      </c>
      <c r="AL25" s="77">
        <f t="shared" ca="1" si="29"/>
        <v>1166867.8131467814</v>
      </c>
      <c r="AM25" s="77">
        <f t="shared" ca="1" si="29"/>
        <v>1166867.8131467814</v>
      </c>
      <c r="AN25" s="77">
        <f t="shared" ca="1" si="29"/>
        <v>1166867.8131467814</v>
      </c>
      <c r="AO25" s="77">
        <f t="shared" ca="1" si="29"/>
        <v>1166867.8131467814</v>
      </c>
      <c r="AP25" s="77">
        <f t="shared" ca="1" si="29"/>
        <v>1166867.8131467814</v>
      </c>
      <c r="AQ25" s="77">
        <f t="shared" ca="1" si="29"/>
        <v>1166867.8131467814</v>
      </c>
      <c r="AR25" s="77">
        <f t="shared" ca="1" si="29"/>
        <v>1166867.8131467814</v>
      </c>
      <c r="AS25" s="77">
        <f t="shared" ca="1" si="29"/>
        <v>0</v>
      </c>
      <c r="AT25" s="77">
        <f t="shared" ca="1" si="29"/>
        <v>0</v>
      </c>
      <c r="AU25" s="77">
        <f t="shared" ca="1" si="29"/>
        <v>0</v>
      </c>
      <c r="AV25" s="77">
        <f t="shared" ca="1" si="29"/>
        <v>0</v>
      </c>
      <c r="AW25" s="77">
        <f t="shared" ca="1" si="29"/>
        <v>0</v>
      </c>
      <c r="AX25" s="77">
        <f t="shared" ca="1" si="29"/>
        <v>0</v>
      </c>
      <c r="AY25" s="77">
        <f ca="1">SUBTOTAL(109,AY20:AY24)</f>
        <v>44921943.380940706</v>
      </c>
      <c r="AZ25" s="128">
        <f t="shared" ca="1" si="25"/>
        <v>0.37493970100191581</v>
      </c>
      <c r="BI25" s="276"/>
      <c r="BJ25" s="277"/>
      <c r="BK25" s="277"/>
      <c r="BL25" s="276"/>
      <c r="BM25" s="276"/>
      <c r="BN25" s="276"/>
      <c r="BO25" s="276"/>
    </row>
    <row r="26" spans="1:67" s="199" customFormat="1" ht="23.25" customHeight="1">
      <c r="A26" s="87" t="s">
        <v>6</v>
      </c>
      <c r="B26" s="88" t="s">
        <v>9</v>
      </c>
      <c r="C26" s="90"/>
      <c r="D26" s="90"/>
      <c r="E26" s="90"/>
      <c r="F26" s="90"/>
      <c r="G26" s="90"/>
      <c r="H26" s="90"/>
      <c r="I26" s="90"/>
      <c r="J26" s="90"/>
      <c r="K26" s="90"/>
      <c r="L26" s="90"/>
      <c r="M26" s="90"/>
      <c r="N26" s="90"/>
      <c r="O26" s="90"/>
      <c r="P26" s="90"/>
      <c r="Q26" s="90"/>
      <c r="R26" s="90"/>
      <c r="S26" s="90"/>
      <c r="T26" s="90"/>
      <c r="U26" s="90"/>
      <c r="V26" s="90"/>
      <c r="W26" s="90"/>
      <c r="X26" s="90"/>
      <c r="Y26" s="90"/>
      <c r="Z26" s="90"/>
      <c r="AA26" s="90"/>
      <c r="AB26" s="90"/>
      <c r="AC26" s="90"/>
      <c r="AD26" s="90"/>
      <c r="AE26" s="90"/>
      <c r="AF26" s="90"/>
      <c r="AG26" s="90"/>
      <c r="AH26" s="90"/>
      <c r="AI26" s="90"/>
      <c r="AJ26" s="90"/>
      <c r="AK26" s="90"/>
      <c r="AL26" s="90"/>
      <c r="AM26" s="90"/>
      <c r="AN26" s="90"/>
      <c r="AO26" s="90"/>
      <c r="AP26" s="90"/>
      <c r="AQ26" s="90"/>
      <c r="AR26" s="90"/>
      <c r="AS26" s="90"/>
      <c r="AT26" s="90"/>
      <c r="AU26" s="90"/>
      <c r="AV26" s="90"/>
      <c r="AW26" s="90"/>
      <c r="AX26" s="90"/>
      <c r="AY26" s="90"/>
      <c r="AZ26" s="129"/>
      <c r="BI26" s="278"/>
      <c r="BJ26" s="279"/>
      <c r="BK26" s="279"/>
      <c r="BL26" s="278"/>
      <c r="BM26" s="278"/>
      <c r="BN26" s="276"/>
      <c r="BO26" s="276"/>
    </row>
    <row r="27" spans="1:67" s="99" customFormat="1" ht="23.25" customHeight="1">
      <c r="A27" s="29" t="s">
        <v>98</v>
      </c>
      <c r="B27" s="11" t="s">
        <v>277</v>
      </c>
      <c r="C27" s="149">
        <f t="array" aca="1" ref="C27" ca="1">SUM((C$1&gt;='Gastos com Pessoal'!$E$113:$E$122)*(C$1&lt;='Gastos com Pessoal'!$F$113:$F$122)*INDIRECT(CONCATENATE("'Encargos e Benefícios'!",$BK27))*(IF('Gastos com Pessoal'!$G$113:$G$122&lt;=C$1,('Gastos com Pessoal'!$H$113:$H$122)+1,1))*(IF('Gastos com Pessoal'!$L$113:$L$122&lt;=C$1,('Gastos com Pessoal'!$M$113:$M$122)+1,1))*(IF('Gastos com Pessoal'!$Q$113:$Q$122&lt;=C$1,('Gastos com Pessoal'!$R$113:$R$122)+1,1)))</f>
        <v>0</v>
      </c>
      <c r="D27" s="149">
        <f t="array" aca="1" ref="D27" ca="1">SUM((D$1&gt;='Gastos com Pessoal'!$E$113:$E$122)*(D$1&lt;='Gastos com Pessoal'!$F$113:$F$122)*INDIRECT(CONCATENATE("'Encargos e Benefícios'!",$BK27))*(IF('Gastos com Pessoal'!$G$113:$G$122&lt;=D$1,('Gastos com Pessoal'!$H$113:$H$122)+1,1))*(IF('Gastos com Pessoal'!$L$113:$L$122&lt;=D$1,('Gastos com Pessoal'!$M$113:$M$122)+1,1))*(IF('Gastos com Pessoal'!$Q$113:$Q$122&lt;=D$1,('Gastos com Pessoal'!$R$113:$R$122)+1,1)))</f>
        <v>0</v>
      </c>
      <c r="E27" s="149">
        <f t="array" aca="1" ref="E27" ca="1">SUM((E$1&gt;='Gastos com Pessoal'!$E$113:$E$122)*(E$1&lt;='Gastos com Pessoal'!$F$113:$F$122)*INDIRECT(CONCATENATE("'Encargos e Benefícios'!",$BK27))*(IF('Gastos com Pessoal'!$G$113:$G$122&lt;=E$1,('Gastos com Pessoal'!$H$113:$H$122)+1,1))*(IF('Gastos com Pessoal'!$L$113:$L$122&lt;=E$1,('Gastos com Pessoal'!$M$113:$M$122)+1,1))*(IF('Gastos com Pessoal'!$Q$113:$Q$122&lt;=E$1,('Gastos com Pessoal'!$R$113:$R$122)+1,1)))</f>
        <v>0</v>
      </c>
      <c r="F27" s="149">
        <f t="array" aca="1" ref="F27" ca="1">SUM((F$1&gt;='Gastos com Pessoal'!$E$113:$E$122)*(F$1&lt;='Gastos com Pessoal'!$F$113:$F$122)*INDIRECT(CONCATENATE("'Encargos e Benefícios'!",$BK27))*(IF('Gastos com Pessoal'!$G$113:$G$122&lt;=F$1,('Gastos com Pessoal'!$H$113:$H$122)+1,1))*(IF('Gastos com Pessoal'!$L$113:$L$122&lt;=F$1,('Gastos com Pessoal'!$M$113:$M$122)+1,1))*(IF('Gastos com Pessoal'!$Q$113:$Q$122&lt;=F$1,('Gastos com Pessoal'!$R$113:$R$122)+1,1)))</f>
        <v>0</v>
      </c>
      <c r="G27" s="149">
        <f t="array" aca="1" ref="G27" ca="1">SUM((G$1&gt;='Gastos com Pessoal'!$E$113:$E$122)*(G$1&lt;='Gastos com Pessoal'!$F$113:$F$122)*INDIRECT(CONCATENATE("'Encargos e Benefícios'!",$BK27))*(IF('Gastos com Pessoal'!$G$113:$G$122&lt;=G$1,('Gastos com Pessoal'!$H$113:$H$122)+1,1))*(IF('Gastos com Pessoal'!$L$113:$L$122&lt;=G$1,('Gastos com Pessoal'!$M$113:$M$122)+1,1))*(IF('Gastos com Pessoal'!$Q$113:$Q$122&lt;=G$1,('Gastos com Pessoal'!$R$113:$R$122)+1,1)))</f>
        <v>0</v>
      </c>
      <c r="H27" s="149">
        <f t="array" aca="1" ref="H27" ca="1">SUM((H$1&gt;='Gastos com Pessoal'!$E$113:$E$122)*(H$1&lt;='Gastos com Pessoal'!$F$113:$F$122)*INDIRECT(CONCATENATE("'Encargos e Benefícios'!",$BK27))*(IF('Gastos com Pessoal'!$G$113:$G$122&lt;=H$1,('Gastos com Pessoal'!$H$113:$H$122)+1,1))*(IF('Gastos com Pessoal'!$L$113:$L$122&lt;=H$1,('Gastos com Pessoal'!$M$113:$M$122)+1,1))*(IF('Gastos com Pessoal'!$Q$113:$Q$122&lt;=H$1,('Gastos com Pessoal'!$R$113:$R$122)+1,1)))</f>
        <v>0</v>
      </c>
      <c r="I27" s="149">
        <f t="array" aca="1" ref="I27" ca="1">SUM((I$1&gt;='Gastos com Pessoal'!$E$113:$E$122)*(I$1&lt;='Gastos com Pessoal'!$F$113:$F$122)*INDIRECT(CONCATENATE("'Encargos e Benefícios'!",$BK27))*(IF('Gastos com Pessoal'!$G$113:$G$122&lt;=I$1,('Gastos com Pessoal'!$H$113:$H$122)+1,1))*(IF('Gastos com Pessoal'!$L$113:$L$122&lt;=I$1,('Gastos com Pessoal'!$M$113:$M$122)+1,1))*(IF('Gastos com Pessoal'!$Q$113:$Q$122&lt;=I$1,('Gastos com Pessoal'!$R$113:$R$122)+1,1)))</f>
        <v>0</v>
      </c>
      <c r="J27" s="149">
        <f t="array" aca="1" ref="J27" ca="1">SUM((J$1&gt;='Gastos com Pessoal'!$E$113:$E$122)*(J$1&lt;='Gastos com Pessoal'!$F$113:$F$122)*INDIRECT(CONCATENATE("'Encargos e Benefícios'!",$BK27))*(IF('Gastos com Pessoal'!$G$113:$G$122&lt;=J$1,('Gastos com Pessoal'!$H$113:$H$122)+1,1))*(IF('Gastos com Pessoal'!$L$113:$L$122&lt;=J$1,('Gastos com Pessoal'!$M$113:$M$122)+1,1))*(IF('Gastos com Pessoal'!$Q$113:$Q$122&lt;=J$1,('Gastos com Pessoal'!$R$113:$R$122)+1,1)))</f>
        <v>0</v>
      </c>
      <c r="K27" s="149">
        <f t="array" aca="1" ref="K27" ca="1">SUM((K$1&gt;='Gastos com Pessoal'!$E$113:$E$122)*(K$1&lt;='Gastos com Pessoal'!$F$113:$F$122)*INDIRECT(CONCATENATE("'Encargos e Benefícios'!",$BK27))*(IF('Gastos com Pessoal'!$G$113:$G$122&lt;=K$1,('Gastos com Pessoal'!$H$113:$H$122)+1,1))*(IF('Gastos com Pessoal'!$L$113:$L$122&lt;=K$1,('Gastos com Pessoal'!$M$113:$M$122)+1,1))*(IF('Gastos com Pessoal'!$Q$113:$Q$122&lt;=K$1,('Gastos com Pessoal'!$R$113:$R$122)+1,1)))</f>
        <v>0</v>
      </c>
      <c r="L27" s="149">
        <f t="array" aca="1" ref="L27" ca="1">SUM((L$1&gt;='Gastos com Pessoal'!$E$113:$E$122)*(L$1&lt;='Gastos com Pessoal'!$F$113:$F$122)*INDIRECT(CONCATENATE("'Encargos e Benefícios'!",$BK27))*(IF('Gastos com Pessoal'!$G$113:$G$122&lt;=L$1,('Gastos com Pessoal'!$H$113:$H$122)+1,1))*(IF('Gastos com Pessoal'!$L$113:$L$122&lt;=L$1,('Gastos com Pessoal'!$M$113:$M$122)+1,1))*(IF('Gastos com Pessoal'!$Q$113:$Q$122&lt;=L$1,('Gastos com Pessoal'!$R$113:$R$122)+1,1)))</f>
        <v>0</v>
      </c>
      <c r="M27" s="149">
        <f t="array" aca="1" ref="M27" ca="1">SUM((M$1&gt;='Gastos com Pessoal'!$E$113:$E$122)*(M$1&lt;='Gastos com Pessoal'!$F$113:$F$122)*INDIRECT(CONCATENATE("'Encargos e Benefícios'!",$BK27))*(IF('Gastos com Pessoal'!$G$113:$G$122&lt;=M$1,('Gastos com Pessoal'!$H$113:$H$122)+1,1))*(IF('Gastos com Pessoal'!$L$113:$L$122&lt;=M$1,('Gastos com Pessoal'!$M$113:$M$122)+1,1))*(IF('Gastos com Pessoal'!$Q$113:$Q$122&lt;=M$1,('Gastos com Pessoal'!$R$113:$R$122)+1,1)))</f>
        <v>0</v>
      </c>
      <c r="N27" s="149">
        <f t="array" aca="1" ref="N27" ca="1">SUM((N$1&gt;='Gastos com Pessoal'!$E$113:$E$122)*(N$1&lt;='Gastos com Pessoal'!$F$113:$F$122)*INDIRECT(CONCATENATE("'Encargos e Benefícios'!",$BK27))*(IF('Gastos com Pessoal'!$G$113:$G$122&lt;=N$1,('Gastos com Pessoal'!$H$113:$H$122)+1,1))*(IF('Gastos com Pessoal'!$L$113:$L$122&lt;=N$1,('Gastos com Pessoal'!$M$113:$M$122)+1,1))*(IF('Gastos com Pessoal'!$Q$113:$Q$122&lt;=N$1,('Gastos com Pessoal'!$R$113:$R$122)+1,1)))</f>
        <v>0</v>
      </c>
      <c r="O27" s="149">
        <f t="array" aca="1" ref="O27" ca="1">SUM((O$1&gt;='Gastos com Pessoal'!$E$113:$E$122)*(O$1&lt;='Gastos com Pessoal'!$F$113:$F$122)*INDIRECT(CONCATENATE("'Encargos e Benefícios'!",$BK27))*(IF('Gastos com Pessoal'!$G$113:$G$122&lt;=O$1,('Gastos com Pessoal'!$H$113:$H$122)+1,1))*(IF('Gastos com Pessoal'!$L$113:$L$122&lt;=O$1,('Gastos com Pessoal'!$M$113:$M$122)+1,1))*(IF('Gastos com Pessoal'!$Q$113:$Q$122&lt;=O$1,('Gastos com Pessoal'!$R$113:$R$122)+1,1)))</f>
        <v>0</v>
      </c>
      <c r="P27" s="149">
        <f t="array" aca="1" ref="P27" ca="1">SUM((P$1&gt;='Gastos com Pessoal'!$E$113:$E$122)*(P$1&lt;='Gastos com Pessoal'!$F$113:$F$122)*INDIRECT(CONCATENATE("'Encargos e Benefícios'!",$BK27))*(IF('Gastos com Pessoal'!$G$113:$G$122&lt;=P$1,('Gastos com Pessoal'!$H$113:$H$122)+1,1))*(IF('Gastos com Pessoal'!$L$113:$L$122&lt;=P$1,('Gastos com Pessoal'!$M$113:$M$122)+1,1))*(IF('Gastos com Pessoal'!$Q$113:$Q$122&lt;=P$1,('Gastos com Pessoal'!$R$113:$R$122)+1,1)))</f>
        <v>0</v>
      </c>
      <c r="Q27" s="149">
        <f t="array" aca="1" ref="Q27" ca="1">SUM((Q$1&gt;='Gastos com Pessoal'!$E$113:$E$122)*(Q$1&lt;='Gastos com Pessoal'!$F$113:$F$122)*INDIRECT(CONCATENATE("'Encargos e Benefícios'!",$BK27))*(IF('Gastos com Pessoal'!$G$113:$G$122&lt;=Q$1,('Gastos com Pessoal'!$H$113:$H$122)+1,1))*(IF('Gastos com Pessoal'!$L$113:$L$122&lt;=Q$1,('Gastos com Pessoal'!$M$113:$M$122)+1,1))*(IF('Gastos com Pessoal'!$Q$113:$Q$122&lt;=Q$1,('Gastos com Pessoal'!$R$113:$R$122)+1,1)))</f>
        <v>0</v>
      </c>
      <c r="R27" s="149">
        <f t="array" aca="1" ref="R27" ca="1">SUM((R$1&gt;='Gastos com Pessoal'!$E$113:$E$122)*(R$1&lt;='Gastos com Pessoal'!$F$113:$F$122)*INDIRECT(CONCATENATE("'Encargos e Benefícios'!",$BK27))*(IF('Gastos com Pessoal'!$G$113:$G$122&lt;=R$1,('Gastos com Pessoal'!$H$113:$H$122)+1,1))*(IF('Gastos com Pessoal'!$L$113:$L$122&lt;=R$1,('Gastos com Pessoal'!$M$113:$M$122)+1,1))*(IF('Gastos com Pessoal'!$Q$113:$Q$122&lt;=R$1,('Gastos com Pessoal'!$R$113:$R$122)+1,1)))</f>
        <v>0</v>
      </c>
      <c r="S27" s="149">
        <f t="array" aca="1" ref="S27" ca="1">SUM((S$1&gt;='Gastos com Pessoal'!$E$113:$E$122)*(S$1&lt;='Gastos com Pessoal'!$F$113:$F$122)*INDIRECT(CONCATENATE("'Encargos e Benefícios'!",$BK27))*(IF('Gastos com Pessoal'!$G$113:$G$122&lt;=S$1,('Gastos com Pessoal'!$H$113:$H$122)+1,1))*(IF('Gastos com Pessoal'!$L$113:$L$122&lt;=S$1,('Gastos com Pessoal'!$M$113:$M$122)+1,1))*(IF('Gastos com Pessoal'!$Q$113:$Q$122&lt;=S$1,('Gastos com Pessoal'!$R$113:$R$122)+1,1)))</f>
        <v>0</v>
      </c>
      <c r="T27" s="149">
        <f t="array" aca="1" ref="T27" ca="1">SUM((T$1&gt;='Gastos com Pessoal'!$E$113:$E$122)*(T$1&lt;='Gastos com Pessoal'!$F$113:$F$122)*INDIRECT(CONCATENATE("'Encargos e Benefícios'!",$BK27))*(IF('Gastos com Pessoal'!$G$113:$G$122&lt;=T$1,('Gastos com Pessoal'!$H$113:$H$122)+1,1))*(IF('Gastos com Pessoal'!$L$113:$L$122&lt;=T$1,('Gastos com Pessoal'!$M$113:$M$122)+1,1))*(IF('Gastos com Pessoal'!$Q$113:$Q$122&lt;=T$1,('Gastos com Pessoal'!$R$113:$R$122)+1,1)))</f>
        <v>0</v>
      </c>
      <c r="U27" s="149">
        <f t="array" aca="1" ref="U27" ca="1">SUM((U$1&gt;='Gastos com Pessoal'!$E$113:$E$122)*(U$1&lt;='Gastos com Pessoal'!$F$113:$F$122)*INDIRECT(CONCATENATE("'Encargos e Benefícios'!",$BK27))*(IF('Gastos com Pessoal'!$G$113:$G$122&lt;=U$1,('Gastos com Pessoal'!$H$113:$H$122)+1,1))*(IF('Gastos com Pessoal'!$L$113:$L$122&lt;=U$1,('Gastos com Pessoal'!$M$113:$M$122)+1,1))*(IF('Gastos com Pessoal'!$Q$113:$Q$122&lt;=U$1,('Gastos com Pessoal'!$R$113:$R$122)+1,1)))</f>
        <v>0</v>
      </c>
      <c r="V27" s="149">
        <f t="array" aca="1" ref="V27" ca="1">SUM((V$1&gt;='Gastos com Pessoal'!$E$113:$E$122)*(V$1&lt;='Gastos com Pessoal'!$F$113:$F$122)*INDIRECT(CONCATENATE("'Encargos e Benefícios'!",$BK27))*(IF('Gastos com Pessoal'!$G$113:$G$122&lt;=V$1,('Gastos com Pessoal'!$H$113:$H$122)+1,1))*(IF('Gastos com Pessoal'!$L$113:$L$122&lt;=V$1,('Gastos com Pessoal'!$M$113:$M$122)+1,1))*(IF('Gastos com Pessoal'!$Q$113:$Q$122&lt;=V$1,('Gastos com Pessoal'!$R$113:$R$122)+1,1)))</f>
        <v>0</v>
      </c>
      <c r="W27" s="149">
        <f t="array" aca="1" ref="W27" ca="1">SUM((W$1&gt;='Gastos com Pessoal'!$E$113:$E$122)*(W$1&lt;='Gastos com Pessoal'!$F$113:$F$122)*INDIRECT(CONCATENATE("'Encargos e Benefícios'!",$BK27))*(IF('Gastos com Pessoal'!$G$113:$G$122&lt;=W$1,('Gastos com Pessoal'!$H$113:$H$122)+1,1))*(IF('Gastos com Pessoal'!$L$113:$L$122&lt;=W$1,('Gastos com Pessoal'!$M$113:$M$122)+1,1))*(IF('Gastos com Pessoal'!$Q$113:$Q$122&lt;=W$1,('Gastos com Pessoal'!$R$113:$R$122)+1,1)))</f>
        <v>0</v>
      </c>
      <c r="X27" s="149">
        <f t="array" aca="1" ref="X27" ca="1">SUM((X$1&gt;='Gastos com Pessoal'!$E$113:$E$122)*(X$1&lt;='Gastos com Pessoal'!$F$113:$F$122)*INDIRECT(CONCATENATE("'Encargos e Benefícios'!",$BK27))*(IF('Gastos com Pessoal'!$G$113:$G$122&lt;=X$1,('Gastos com Pessoal'!$H$113:$H$122)+1,1))*(IF('Gastos com Pessoal'!$L$113:$L$122&lt;=X$1,('Gastos com Pessoal'!$M$113:$M$122)+1,1))*(IF('Gastos com Pessoal'!$Q$113:$Q$122&lt;=X$1,('Gastos com Pessoal'!$R$113:$R$122)+1,1)))</f>
        <v>0</v>
      </c>
      <c r="Y27" s="149">
        <f t="array" aca="1" ref="Y27" ca="1">SUM((Y$1&gt;='Gastos com Pessoal'!$E$113:$E$122)*(Y$1&lt;='Gastos com Pessoal'!$F$113:$F$122)*INDIRECT(CONCATENATE("'Encargos e Benefícios'!",$BK27))*(IF('Gastos com Pessoal'!$G$113:$G$122&lt;=Y$1,('Gastos com Pessoal'!$H$113:$H$122)+1,1))*(IF('Gastos com Pessoal'!$L$113:$L$122&lt;=Y$1,('Gastos com Pessoal'!$M$113:$M$122)+1,1))*(IF('Gastos com Pessoal'!$Q$113:$Q$122&lt;=Y$1,('Gastos com Pessoal'!$R$113:$R$122)+1,1)))</f>
        <v>0</v>
      </c>
      <c r="Z27" s="149">
        <f t="array" aca="1" ref="Z27" ca="1">SUM((Z$1&gt;='Gastos com Pessoal'!$E$113:$E$122)*(Z$1&lt;='Gastos com Pessoal'!$F$113:$F$122)*INDIRECT(CONCATENATE("'Encargos e Benefícios'!",$BK27))*(IF('Gastos com Pessoal'!$G$113:$G$122&lt;=Z$1,('Gastos com Pessoal'!$H$113:$H$122)+1,1))*(IF('Gastos com Pessoal'!$L$113:$L$122&lt;=Z$1,('Gastos com Pessoal'!$M$113:$M$122)+1,1))*(IF('Gastos com Pessoal'!$Q$113:$Q$122&lt;=Z$1,('Gastos com Pessoal'!$R$113:$R$122)+1,1)))</f>
        <v>0</v>
      </c>
      <c r="AA27" s="149">
        <f t="array" aca="1" ref="AA27" ca="1">SUM((AA$1&gt;='Gastos com Pessoal'!$E$113:$E$122)*(AA$1&lt;='Gastos com Pessoal'!$F$113:$F$122)*INDIRECT(CONCATENATE("'Encargos e Benefícios'!",$BK27))*(IF('Gastos com Pessoal'!$G$113:$G$122&lt;=AA$1,('Gastos com Pessoal'!$H$113:$H$122)+1,1))*(IF('Gastos com Pessoal'!$L$113:$L$122&lt;=AA$1,('Gastos com Pessoal'!$M$113:$M$122)+1,1))*(IF('Gastos com Pessoal'!$Q$113:$Q$122&lt;=AA$1,('Gastos com Pessoal'!$R$113:$R$122)+1,1)))</f>
        <v>0</v>
      </c>
      <c r="AB27" s="149">
        <f t="array" aca="1" ref="AB27" ca="1">SUM((AB$1&gt;='Gastos com Pessoal'!$E$113:$E$122)*(AB$1&lt;='Gastos com Pessoal'!$F$113:$F$122)*INDIRECT(CONCATENATE("'Encargos e Benefícios'!",$BK27))*(IF('Gastos com Pessoal'!$G$113:$G$122&lt;=AB$1,('Gastos com Pessoal'!$H$113:$H$122)+1,1))*(IF('Gastos com Pessoal'!$L$113:$L$122&lt;=AB$1,('Gastos com Pessoal'!$M$113:$M$122)+1,1))*(IF('Gastos com Pessoal'!$Q$113:$Q$122&lt;=AB$1,('Gastos com Pessoal'!$R$113:$R$122)+1,1)))</f>
        <v>0</v>
      </c>
      <c r="AC27" s="149">
        <f t="array" aca="1" ref="AC27" ca="1">SUM((AC$1&gt;='Gastos com Pessoal'!$E$113:$E$122)*(AC$1&lt;='Gastos com Pessoal'!$F$113:$F$122)*INDIRECT(CONCATENATE("'Encargos e Benefícios'!",$BK27))*(IF('Gastos com Pessoal'!$G$113:$G$122&lt;=AC$1,('Gastos com Pessoal'!$H$113:$H$122)+1,1))*(IF('Gastos com Pessoal'!$L$113:$L$122&lt;=AC$1,('Gastos com Pessoal'!$M$113:$M$122)+1,1))*(IF('Gastos com Pessoal'!$Q$113:$Q$122&lt;=AC$1,('Gastos com Pessoal'!$R$113:$R$122)+1,1)))</f>
        <v>0</v>
      </c>
      <c r="AD27" s="149">
        <f t="array" aca="1" ref="AD27" ca="1">SUM((AD$1&gt;='Gastos com Pessoal'!$E$113:$E$122)*(AD$1&lt;='Gastos com Pessoal'!$F$113:$F$122)*INDIRECT(CONCATENATE("'Encargos e Benefícios'!",$BK27))*(IF('Gastos com Pessoal'!$G$113:$G$122&lt;=AD$1,('Gastos com Pessoal'!$H$113:$H$122)+1,1))*(IF('Gastos com Pessoal'!$L$113:$L$122&lt;=AD$1,('Gastos com Pessoal'!$M$113:$M$122)+1,1))*(IF('Gastos com Pessoal'!$Q$113:$Q$122&lt;=AD$1,('Gastos com Pessoal'!$R$113:$R$122)+1,1)))</f>
        <v>0</v>
      </c>
      <c r="AE27" s="149">
        <f t="array" aca="1" ref="AE27" ca="1">SUM((AE$1&gt;='Gastos com Pessoal'!$E$113:$E$122)*(AE$1&lt;='Gastos com Pessoal'!$F$113:$F$122)*INDIRECT(CONCATENATE("'Encargos e Benefícios'!",$BK27))*(IF('Gastos com Pessoal'!$G$113:$G$122&lt;=AE$1,('Gastos com Pessoal'!$H$113:$H$122)+1,1))*(IF('Gastos com Pessoal'!$L$113:$L$122&lt;=AE$1,('Gastos com Pessoal'!$M$113:$M$122)+1,1))*(IF('Gastos com Pessoal'!$Q$113:$Q$122&lt;=AE$1,('Gastos com Pessoal'!$R$113:$R$122)+1,1)))</f>
        <v>0</v>
      </c>
      <c r="AF27" s="149">
        <f t="array" aca="1" ref="AF27" ca="1">SUM((AF$1&gt;='Gastos com Pessoal'!$E$113:$E$122)*(AF$1&lt;='Gastos com Pessoal'!$F$113:$F$122)*INDIRECT(CONCATENATE("'Encargos e Benefícios'!",$BK27))*(IF('Gastos com Pessoal'!$G$113:$G$122&lt;=AF$1,('Gastos com Pessoal'!$H$113:$H$122)+1,1))*(IF('Gastos com Pessoal'!$L$113:$L$122&lt;=AF$1,('Gastos com Pessoal'!$M$113:$M$122)+1,1))*(IF('Gastos com Pessoal'!$Q$113:$Q$122&lt;=AF$1,('Gastos com Pessoal'!$R$113:$R$122)+1,1)))</f>
        <v>0</v>
      </c>
      <c r="AG27" s="149">
        <f t="array" aca="1" ref="AG27" ca="1">SUM((AG$1&gt;='Gastos com Pessoal'!$E$113:$E$122)*(AG$1&lt;='Gastos com Pessoal'!$F$113:$F$122)*INDIRECT(CONCATENATE("'Encargos e Benefícios'!",$BK27))*(IF('Gastos com Pessoal'!$G$113:$G$122&lt;=AG$1,('Gastos com Pessoal'!$H$113:$H$122)+1,1))*(IF('Gastos com Pessoal'!$L$113:$L$122&lt;=AG$1,('Gastos com Pessoal'!$M$113:$M$122)+1,1))*(IF('Gastos com Pessoal'!$Q$113:$Q$122&lt;=AG$1,('Gastos com Pessoal'!$R$113:$R$122)+1,1)))</f>
        <v>0</v>
      </c>
      <c r="AH27" s="149">
        <f t="array" aca="1" ref="AH27" ca="1">SUM((AH$1&gt;='Gastos com Pessoal'!$E$113:$E$122)*(AH$1&lt;='Gastos com Pessoal'!$F$113:$F$122)*INDIRECT(CONCATENATE("'Encargos e Benefícios'!",$BK27))*(IF('Gastos com Pessoal'!$G$113:$G$122&lt;=AH$1,('Gastos com Pessoal'!$H$113:$H$122)+1,1))*(IF('Gastos com Pessoal'!$L$113:$L$122&lt;=AH$1,('Gastos com Pessoal'!$M$113:$M$122)+1,1))*(IF('Gastos com Pessoal'!$Q$113:$Q$122&lt;=AH$1,('Gastos com Pessoal'!$R$113:$R$122)+1,1)))</f>
        <v>0</v>
      </c>
      <c r="AI27" s="149">
        <f t="array" aca="1" ref="AI27" ca="1">SUM((AI$1&gt;='Gastos com Pessoal'!$E$113:$E$122)*(AI$1&lt;='Gastos com Pessoal'!$F$113:$F$122)*INDIRECT(CONCATENATE("'Encargos e Benefícios'!",$BK27))*(IF('Gastos com Pessoal'!$G$113:$G$122&lt;=AI$1,('Gastos com Pessoal'!$H$113:$H$122)+1,1))*(IF('Gastos com Pessoal'!$L$113:$L$122&lt;=AI$1,('Gastos com Pessoal'!$M$113:$M$122)+1,1))*(IF('Gastos com Pessoal'!$Q$113:$Q$122&lt;=AI$1,('Gastos com Pessoal'!$R$113:$R$122)+1,1)))</f>
        <v>0</v>
      </c>
      <c r="AJ27" s="149">
        <f t="array" aca="1" ref="AJ27" ca="1">SUM((AJ$1&gt;='Gastos com Pessoal'!$E$113:$E$122)*(AJ$1&lt;='Gastos com Pessoal'!$F$113:$F$122)*INDIRECT(CONCATENATE("'Encargos e Benefícios'!",$BK27))*(IF('Gastos com Pessoal'!$G$113:$G$122&lt;=AJ$1,('Gastos com Pessoal'!$H$113:$H$122)+1,1))*(IF('Gastos com Pessoal'!$L$113:$L$122&lt;=AJ$1,('Gastos com Pessoal'!$M$113:$M$122)+1,1))*(IF('Gastos com Pessoal'!$Q$113:$Q$122&lt;=AJ$1,('Gastos com Pessoal'!$R$113:$R$122)+1,1)))</f>
        <v>0</v>
      </c>
      <c r="AK27" s="149">
        <f t="array" aca="1" ref="AK27" ca="1">SUM((AK$1&gt;='Gastos com Pessoal'!$E$113:$E$122)*(AK$1&lt;='Gastos com Pessoal'!$F$113:$F$122)*INDIRECT(CONCATENATE("'Encargos e Benefícios'!",$BK27))*(IF('Gastos com Pessoal'!$G$113:$G$122&lt;=AK$1,('Gastos com Pessoal'!$H$113:$H$122)+1,1))*(IF('Gastos com Pessoal'!$L$113:$L$122&lt;=AK$1,('Gastos com Pessoal'!$M$113:$M$122)+1,1))*(IF('Gastos com Pessoal'!$Q$113:$Q$122&lt;=AK$1,('Gastos com Pessoal'!$R$113:$R$122)+1,1)))</f>
        <v>0</v>
      </c>
      <c r="AL27" s="149">
        <f t="array" aca="1" ref="AL27" ca="1">SUM((AL$1&gt;='Gastos com Pessoal'!$E$113:$E$122)*(AL$1&lt;='Gastos com Pessoal'!$F$113:$F$122)*INDIRECT(CONCATENATE("'Encargos e Benefícios'!",$BK27))*(IF('Gastos com Pessoal'!$G$113:$G$122&lt;=AL$1,('Gastos com Pessoal'!$H$113:$H$122)+1,1))*(IF('Gastos com Pessoal'!$L$113:$L$122&lt;=AL$1,('Gastos com Pessoal'!$M$113:$M$122)+1,1))*(IF('Gastos com Pessoal'!$Q$113:$Q$122&lt;=AL$1,('Gastos com Pessoal'!$R$113:$R$122)+1,1)))</f>
        <v>0</v>
      </c>
      <c r="AM27" s="149">
        <f t="array" aca="1" ref="AM27" ca="1">SUM((AM$1&gt;='Gastos com Pessoal'!$E$113:$E$122)*(AM$1&lt;='Gastos com Pessoal'!$F$113:$F$122)*INDIRECT(CONCATENATE("'Encargos e Benefícios'!",$BK27))*(IF('Gastos com Pessoal'!$G$113:$G$122&lt;=AM$1,('Gastos com Pessoal'!$H$113:$H$122)+1,1))*(IF('Gastos com Pessoal'!$L$113:$L$122&lt;=AM$1,('Gastos com Pessoal'!$M$113:$M$122)+1,1))*(IF('Gastos com Pessoal'!$Q$113:$Q$122&lt;=AM$1,('Gastos com Pessoal'!$R$113:$R$122)+1,1)))</f>
        <v>0</v>
      </c>
      <c r="AN27" s="149">
        <f t="array" aca="1" ref="AN27" ca="1">SUM((AN$1&gt;='Gastos com Pessoal'!$E$113:$E$122)*(AN$1&lt;='Gastos com Pessoal'!$F$113:$F$122)*INDIRECT(CONCATENATE("'Encargos e Benefícios'!",$BK27))*(IF('Gastos com Pessoal'!$G$113:$G$122&lt;=AN$1,('Gastos com Pessoal'!$H$113:$H$122)+1,1))*(IF('Gastos com Pessoal'!$L$113:$L$122&lt;=AN$1,('Gastos com Pessoal'!$M$113:$M$122)+1,1))*(IF('Gastos com Pessoal'!$Q$113:$Q$122&lt;=AN$1,('Gastos com Pessoal'!$R$113:$R$122)+1,1)))</f>
        <v>0</v>
      </c>
      <c r="AO27" s="149">
        <f t="array" aca="1" ref="AO27" ca="1">SUM((AO$1&gt;='Gastos com Pessoal'!$E$113:$E$122)*(AO$1&lt;='Gastos com Pessoal'!$F$113:$F$122)*INDIRECT(CONCATENATE("'Encargos e Benefícios'!",$BK27))*(IF('Gastos com Pessoal'!$G$113:$G$122&lt;=AO$1,('Gastos com Pessoal'!$H$113:$H$122)+1,1))*(IF('Gastos com Pessoal'!$L$113:$L$122&lt;=AO$1,('Gastos com Pessoal'!$M$113:$M$122)+1,1))*(IF('Gastos com Pessoal'!$Q$113:$Q$122&lt;=AO$1,('Gastos com Pessoal'!$R$113:$R$122)+1,1)))</f>
        <v>0</v>
      </c>
      <c r="AP27" s="149">
        <f t="array" aca="1" ref="AP27" ca="1">SUM((AP$1&gt;='Gastos com Pessoal'!$E$113:$E$122)*(AP$1&lt;='Gastos com Pessoal'!$F$113:$F$122)*INDIRECT(CONCATENATE("'Encargos e Benefícios'!",$BK27))*(IF('Gastos com Pessoal'!$G$113:$G$122&lt;=AP$1,('Gastos com Pessoal'!$H$113:$H$122)+1,1))*(IF('Gastos com Pessoal'!$L$113:$L$122&lt;=AP$1,('Gastos com Pessoal'!$M$113:$M$122)+1,1))*(IF('Gastos com Pessoal'!$Q$113:$Q$122&lt;=AP$1,('Gastos com Pessoal'!$R$113:$R$122)+1,1)))</f>
        <v>0</v>
      </c>
      <c r="AQ27" s="149">
        <f t="array" aca="1" ref="AQ27" ca="1">SUM((AQ$1&gt;='Gastos com Pessoal'!$E$113:$E$122)*(AQ$1&lt;='Gastos com Pessoal'!$F$113:$F$122)*INDIRECT(CONCATENATE("'Encargos e Benefícios'!",$BK27))*(IF('Gastos com Pessoal'!$G$113:$G$122&lt;=AQ$1,('Gastos com Pessoal'!$H$113:$H$122)+1,1))*(IF('Gastos com Pessoal'!$L$113:$L$122&lt;=AQ$1,('Gastos com Pessoal'!$M$113:$M$122)+1,1))*(IF('Gastos com Pessoal'!$Q$113:$Q$122&lt;=AQ$1,('Gastos com Pessoal'!$R$113:$R$122)+1,1)))</f>
        <v>0</v>
      </c>
      <c r="AR27" s="149">
        <f t="array" aca="1" ref="AR27" ca="1">SUM((AR$1&gt;='Gastos com Pessoal'!$E$113:$E$122)*(AR$1&lt;='Gastos com Pessoal'!$F$113:$F$122)*INDIRECT(CONCATENATE("'Encargos e Benefícios'!",$BK27))*(IF('Gastos com Pessoal'!$G$113:$G$122&lt;=AR$1,('Gastos com Pessoal'!$H$113:$H$122)+1,1))*(IF('Gastos com Pessoal'!$L$113:$L$122&lt;=AR$1,('Gastos com Pessoal'!$M$113:$M$122)+1,1))*(IF('Gastos com Pessoal'!$Q$113:$Q$122&lt;=AR$1,('Gastos com Pessoal'!$R$113:$R$122)+1,1)))</f>
        <v>0</v>
      </c>
      <c r="AS27" s="149">
        <f t="array" aca="1" ref="AS27" ca="1">SUM((AS$1&gt;='Gastos com Pessoal'!$E$113:$E$122)*(AS$1&lt;='Gastos com Pessoal'!$F$113:$F$122)*INDIRECT(CONCATENATE("'Encargos e Benefícios'!",$BK27))*(IF('Gastos com Pessoal'!$G$113:$G$122&lt;=AS$1,('Gastos com Pessoal'!$H$113:$H$122)+1,1))*(IF('Gastos com Pessoal'!$L$113:$L$122&lt;=AS$1,('Gastos com Pessoal'!$M$113:$M$122)+1,1))*(IF('Gastos com Pessoal'!$Q$113:$Q$122&lt;=AS$1,('Gastos com Pessoal'!$R$113:$R$122)+1,1)))</f>
        <v>0</v>
      </c>
      <c r="AT27" s="149">
        <f t="array" aca="1" ref="AT27" ca="1">SUM((AT$1&gt;='Gastos com Pessoal'!$E$113:$E$122)*(AT$1&lt;='Gastos com Pessoal'!$F$113:$F$122)*INDIRECT(CONCATENATE("'Encargos e Benefícios'!",$BK27))*(IF('Gastos com Pessoal'!$G$113:$G$122&lt;=AT$1,('Gastos com Pessoal'!$H$113:$H$122)+1,1))*(IF('Gastos com Pessoal'!$L$113:$L$122&lt;=AT$1,('Gastos com Pessoal'!$M$113:$M$122)+1,1))*(IF('Gastos com Pessoal'!$Q$113:$Q$122&lt;=AT$1,('Gastos com Pessoal'!$R$113:$R$122)+1,1)))</f>
        <v>0</v>
      </c>
      <c r="AU27" s="149">
        <f t="array" aca="1" ref="AU27" ca="1">SUM((AU$1&gt;='Gastos com Pessoal'!$E$113:$E$122)*(AU$1&lt;='Gastos com Pessoal'!$F$113:$F$122)*INDIRECT(CONCATENATE("'Encargos e Benefícios'!",$BK27))*(IF('Gastos com Pessoal'!$G$113:$G$122&lt;=AU$1,('Gastos com Pessoal'!$H$113:$H$122)+1,1))*(IF('Gastos com Pessoal'!$L$113:$L$122&lt;=AU$1,('Gastos com Pessoal'!$M$113:$M$122)+1,1))*(IF('Gastos com Pessoal'!$Q$113:$Q$122&lt;=AU$1,('Gastos com Pessoal'!$R$113:$R$122)+1,1)))</f>
        <v>0</v>
      </c>
      <c r="AV27" s="149">
        <f t="array" aca="1" ref="AV27" ca="1">SUM((AV$1&gt;='Gastos com Pessoal'!$E$113:$E$122)*(AV$1&lt;='Gastos com Pessoal'!$F$113:$F$122)*INDIRECT(CONCATENATE("'Encargos e Benefícios'!",$BK27))*(IF('Gastos com Pessoal'!$G$113:$G$122&lt;=AV$1,('Gastos com Pessoal'!$H$113:$H$122)+1,1))*(IF('Gastos com Pessoal'!$L$113:$L$122&lt;=AV$1,('Gastos com Pessoal'!$M$113:$M$122)+1,1))*(IF('Gastos com Pessoal'!$Q$113:$Q$122&lt;=AV$1,('Gastos com Pessoal'!$R$113:$R$122)+1,1)))</f>
        <v>0</v>
      </c>
      <c r="AW27" s="149">
        <f t="array" aca="1" ref="AW27" ca="1">SUM((AW$1&gt;='Gastos com Pessoal'!$E$113:$E$122)*(AW$1&lt;='Gastos com Pessoal'!$F$113:$F$122)*INDIRECT(CONCATENATE("'Encargos e Benefícios'!",$BK27))*(IF('Gastos com Pessoal'!$G$113:$G$122&lt;=AW$1,('Gastos com Pessoal'!$H$113:$H$122)+1,1))*(IF('Gastos com Pessoal'!$L$113:$L$122&lt;=AW$1,('Gastos com Pessoal'!$M$113:$M$122)+1,1))*(IF('Gastos com Pessoal'!$Q$113:$Q$122&lt;=AW$1,('Gastos com Pessoal'!$R$113:$R$122)+1,1)))</f>
        <v>0</v>
      </c>
      <c r="AX27" s="149">
        <f t="array" aca="1" ref="AX27" ca="1">SUM((AX$1&gt;='Gastos com Pessoal'!$E$113:$E$122)*(AX$1&lt;='Gastos com Pessoal'!$F$113:$F$122)*INDIRECT(CONCATENATE("'Encargos e Benefícios'!",$BK27))*(IF('Gastos com Pessoal'!$G$113:$G$122&lt;=AX$1,('Gastos com Pessoal'!$H$113:$H$122)+1,1))*(IF('Gastos com Pessoal'!$L$113:$L$122&lt;=AX$1,('Gastos com Pessoal'!$M$113:$M$122)+1,1))*(IF('Gastos com Pessoal'!$Q$113:$Q$122&lt;=AX$1,('Gastos com Pessoal'!$R$113:$R$122)+1,1)))</f>
        <v>0</v>
      </c>
      <c r="AY27" s="144">
        <f ca="1">SUM(C27:AX27)</f>
        <v>0</v>
      </c>
      <c r="AZ27" s="156">
        <f ca="1">IF($AY$183=0,0,AY27/$AY$183)</f>
        <v>0</v>
      </c>
      <c r="BI27" s="276" t="s">
        <v>349</v>
      </c>
      <c r="BJ27" s="277"/>
      <c r="BK27" s="277" t="s">
        <v>330</v>
      </c>
      <c r="BL27" s="276"/>
      <c r="BM27" s="276"/>
      <c r="BN27" s="276"/>
      <c r="BO27" s="276"/>
    </row>
    <row r="28" spans="1:67" s="99" customFormat="1" ht="23.25" customHeight="1">
      <c r="A28" s="29" t="s">
        <v>275</v>
      </c>
      <c r="B28" s="11" t="s">
        <v>276</v>
      </c>
      <c r="C28" s="149">
        <f t="array" aca="1" ref="C28" ca="1">SUM((C$1&gt;='Gastos com Pessoal'!$E$113:$E$122)*(C$1&lt;='Gastos com Pessoal'!$F$113:$F$122)*INDIRECT(CONCATENATE("'Encargos e Benefícios'!",$BK28)))+SUM((C$1&gt;='Gastos com Pessoal'!$E$113:$E$122)*(C$1&lt;='Gastos com Pessoal'!$F$113:$F$122)*(IF('Gastos com Pessoal'!$G$113:$G$122&lt;=C$1,1,0))*INDIRECT(CONCATENATE("'Gastos com Pessoal'!",$BM28)))+SUM((C$1&gt;='Gastos com Pessoal'!$E$113:$E$122)*(C$1&lt;='Gastos com Pessoal'!$F$113:$F$122)*(IF('Gastos com Pessoal'!$L$113:$L$122&lt;=C$1,1,0))*INDIRECT(CONCATENATE("'Gastos com Pessoal'!",$BN28)))+SUM((C$1&gt;='Gastos com Pessoal'!$E$113:$E$122)*(C$1&lt;='Gastos com Pessoal'!$F$113:$F$122)*(IF('Gastos com Pessoal'!$Q$113:$Q$122&lt;=C$1,1,0))*INDIRECT(CONCATENATE("'Gastos com Pessoal'!",$BO28)))</f>
        <v>0</v>
      </c>
      <c r="D28" s="149">
        <f t="array" aca="1" ref="D28" ca="1">SUM((D$1&gt;='Gastos com Pessoal'!$E$113:$E$122)*(D$1&lt;='Gastos com Pessoal'!$F$113:$F$122)*INDIRECT(CONCATENATE("'Encargos e Benefícios'!",$BK28)))+SUM((D$1&gt;='Gastos com Pessoal'!$E$113:$E$122)*(D$1&lt;='Gastos com Pessoal'!$F$113:$F$122)*(IF('Gastos com Pessoal'!$G$113:$G$122&lt;=D$1,1,0))*INDIRECT(CONCATENATE("'Gastos com Pessoal'!",$BM28)))+SUM((D$1&gt;='Gastos com Pessoal'!$E$113:$E$122)*(D$1&lt;='Gastos com Pessoal'!$F$113:$F$122)*(IF('Gastos com Pessoal'!$L$113:$L$122&lt;=D$1,1,0))*INDIRECT(CONCATENATE("'Gastos com Pessoal'!",$BN28)))+SUM((D$1&gt;='Gastos com Pessoal'!$E$113:$E$122)*(D$1&lt;='Gastos com Pessoal'!$F$113:$F$122)*(IF('Gastos com Pessoal'!$Q$113:$Q$122&lt;=D$1,1,0))*INDIRECT(CONCATENATE("'Gastos com Pessoal'!",$BO28)))</f>
        <v>0</v>
      </c>
      <c r="E28" s="149">
        <f t="array" aca="1" ref="E28" ca="1">SUM((E$1&gt;='Gastos com Pessoal'!$E$113:$E$122)*(E$1&lt;='Gastos com Pessoal'!$F$113:$F$122)*INDIRECT(CONCATENATE("'Encargos e Benefícios'!",$BK28)))+SUM((E$1&gt;='Gastos com Pessoal'!$E$113:$E$122)*(E$1&lt;='Gastos com Pessoal'!$F$113:$F$122)*(IF('Gastos com Pessoal'!$G$113:$G$122&lt;=E$1,1,0))*INDIRECT(CONCATENATE("'Gastos com Pessoal'!",$BM28)))+SUM((E$1&gt;='Gastos com Pessoal'!$E$113:$E$122)*(E$1&lt;='Gastos com Pessoal'!$F$113:$F$122)*(IF('Gastos com Pessoal'!$L$113:$L$122&lt;=E$1,1,0))*INDIRECT(CONCATENATE("'Gastos com Pessoal'!",$BN28)))+SUM((E$1&gt;='Gastos com Pessoal'!$E$113:$E$122)*(E$1&lt;='Gastos com Pessoal'!$F$113:$F$122)*(IF('Gastos com Pessoal'!$Q$113:$Q$122&lt;=E$1,1,0))*INDIRECT(CONCATENATE("'Gastos com Pessoal'!",$BO28)))</f>
        <v>0</v>
      </c>
      <c r="F28" s="149">
        <f t="array" aca="1" ref="F28" ca="1">SUM((F$1&gt;='Gastos com Pessoal'!$E$113:$E$122)*(F$1&lt;='Gastos com Pessoal'!$F$113:$F$122)*INDIRECT(CONCATENATE("'Encargos e Benefícios'!",$BK28)))+SUM((F$1&gt;='Gastos com Pessoal'!$E$113:$E$122)*(F$1&lt;='Gastos com Pessoal'!$F$113:$F$122)*(IF('Gastos com Pessoal'!$G$113:$G$122&lt;=F$1,1,0))*INDIRECT(CONCATENATE("'Gastos com Pessoal'!",$BM28)))+SUM((F$1&gt;='Gastos com Pessoal'!$E$113:$E$122)*(F$1&lt;='Gastos com Pessoal'!$F$113:$F$122)*(IF('Gastos com Pessoal'!$L$113:$L$122&lt;=F$1,1,0))*INDIRECT(CONCATENATE("'Gastos com Pessoal'!",$BN28)))+SUM((F$1&gt;='Gastos com Pessoal'!$E$113:$E$122)*(F$1&lt;='Gastos com Pessoal'!$F$113:$F$122)*(IF('Gastos com Pessoal'!$Q$113:$Q$122&lt;=F$1,1,0))*INDIRECT(CONCATENATE("'Gastos com Pessoal'!",$BO28)))</f>
        <v>0</v>
      </c>
      <c r="G28" s="149">
        <f t="array" aca="1" ref="G28" ca="1">SUM((G$1&gt;='Gastos com Pessoal'!$E$113:$E$122)*(G$1&lt;='Gastos com Pessoal'!$F$113:$F$122)*INDIRECT(CONCATENATE("'Encargos e Benefícios'!",$BK28)))+SUM((G$1&gt;='Gastos com Pessoal'!$E$113:$E$122)*(G$1&lt;='Gastos com Pessoal'!$F$113:$F$122)*(IF('Gastos com Pessoal'!$G$113:$G$122&lt;=G$1,1,0))*INDIRECT(CONCATENATE("'Gastos com Pessoal'!",$BM28)))+SUM((G$1&gt;='Gastos com Pessoal'!$E$113:$E$122)*(G$1&lt;='Gastos com Pessoal'!$F$113:$F$122)*(IF('Gastos com Pessoal'!$L$113:$L$122&lt;=G$1,1,0))*INDIRECT(CONCATENATE("'Gastos com Pessoal'!",$BN28)))+SUM((G$1&gt;='Gastos com Pessoal'!$E$113:$E$122)*(G$1&lt;='Gastos com Pessoal'!$F$113:$F$122)*(IF('Gastos com Pessoal'!$Q$113:$Q$122&lt;=G$1,1,0))*INDIRECT(CONCATENATE("'Gastos com Pessoal'!",$BO28)))</f>
        <v>0</v>
      </c>
      <c r="H28" s="149">
        <f t="array" aca="1" ref="H28" ca="1">SUM((H$1&gt;='Gastos com Pessoal'!$E$113:$E$122)*(H$1&lt;='Gastos com Pessoal'!$F$113:$F$122)*INDIRECT(CONCATENATE("'Encargos e Benefícios'!",$BK28)))+SUM((H$1&gt;='Gastos com Pessoal'!$E$113:$E$122)*(H$1&lt;='Gastos com Pessoal'!$F$113:$F$122)*(IF('Gastos com Pessoal'!$G$113:$G$122&lt;=H$1,1,0))*INDIRECT(CONCATENATE("'Gastos com Pessoal'!",$BM28)))+SUM((H$1&gt;='Gastos com Pessoal'!$E$113:$E$122)*(H$1&lt;='Gastos com Pessoal'!$F$113:$F$122)*(IF('Gastos com Pessoal'!$L$113:$L$122&lt;=H$1,1,0))*INDIRECT(CONCATENATE("'Gastos com Pessoal'!",$BN28)))+SUM((H$1&gt;='Gastos com Pessoal'!$E$113:$E$122)*(H$1&lt;='Gastos com Pessoal'!$F$113:$F$122)*(IF('Gastos com Pessoal'!$Q$113:$Q$122&lt;=H$1,1,0))*INDIRECT(CONCATENATE("'Gastos com Pessoal'!",$BO28)))</f>
        <v>0</v>
      </c>
      <c r="I28" s="149">
        <f t="array" aca="1" ref="I28" ca="1">SUM((I$1&gt;='Gastos com Pessoal'!$E$113:$E$122)*(I$1&lt;='Gastos com Pessoal'!$F$113:$F$122)*INDIRECT(CONCATENATE("'Encargos e Benefícios'!",$BK28)))+SUM((I$1&gt;='Gastos com Pessoal'!$E$113:$E$122)*(I$1&lt;='Gastos com Pessoal'!$F$113:$F$122)*(IF('Gastos com Pessoal'!$G$113:$G$122&lt;=I$1,1,0))*INDIRECT(CONCATENATE("'Gastos com Pessoal'!",$BM28)))+SUM((I$1&gt;='Gastos com Pessoal'!$E$113:$E$122)*(I$1&lt;='Gastos com Pessoal'!$F$113:$F$122)*(IF('Gastos com Pessoal'!$L$113:$L$122&lt;=I$1,1,0))*INDIRECT(CONCATENATE("'Gastos com Pessoal'!",$BN28)))+SUM((I$1&gt;='Gastos com Pessoal'!$E$113:$E$122)*(I$1&lt;='Gastos com Pessoal'!$F$113:$F$122)*(IF('Gastos com Pessoal'!$Q$113:$Q$122&lt;=I$1,1,0))*INDIRECT(CONCATENATE("'Gastos com Pessoal'!",$BO28)))</f>
        <v>0</v>
      </c>
      <c r="J28" s="149">
        <f t="array" aca="1" ref="J28" ca="1">SUM((J$1&gt;='Gastos com Pessoal'!$E$113:$E$122)*(J$1&lt;='Gastos com Pessoal'!$F$113:$F$122)*INDIRECT(CONCATENATE("'Encargos e Benefícios'!",$BK28)))+SUM((J$1&gt;='Gastos com Pessoal'!$E$113:$E$122)*(J$1&lt;='Gastos com Pessoal'!$F$113:$F$122)*(IF('Gastos com Pessoal'!$G$113:$G$122&lt;=J$1,1,0))*INDIRECT(CONCATENATE("'Gastos com Pessoal'!",$BM28)))+SUM((J$1&gt;='Gastos com Pessoal'!$E$113:$E$122)*(J$1&lt;='Gastos com Pessoal'!$F$113:$F$122)*(IF('Gastos com Pessoal'!$L$113:$L$122&lt;=J$1,1,0))*INDIRECT(CONCATENATE("'Gastos com Pessoal'!",$BN28)))+SUM((J$1&gt;='Gastos com Pessoal'!$E$113:$E$122)*(J$1&lt;='Gastos com Pessoal'!$F$113:$F$122)*(IF('Gastos com Pessoal'!$Q$113:$Q$122&lt;=J$1,1,0))*INDIRECT(CONCATENATE("'Gastos com Pessoal'!",$BO28)))</f>
        <v>0</v>
      </c>
      <c r="K28" s="149">
        <f t="array" aca="1" ref="K28" ca="1">SUM((K$1&gt;='Gastos com Pessoal'!$E$113:$E$122)*(K$1&lt;='Gastos com Pessoal'!$F$113:$F$122)*INDIRECT(CONCATENATE("'Encargos e Benefícios'!",$BK28)))+SUM((K$1&gt;='Gastos com Pessoal'!$E$113:$E$122)*(K$1&lt;='Gastos com Pessoal'!$F$113:$F$122)*(IF('Gastos com Pessoal'!$G$113:$G$122&lt;=K$1,1,0))*INDIRECT(CONCATENATE("'Gastos com Pessoal'!",$BM28)))+SUM((K$1&gt;='Gastos com Pessoal'!$E$113:$E$122)*(K$1&lt;='Gastos com Pessoal'!$F$113:$F$122)*(IF('Gastos com Pessoal'!$L$113:$L$122&lt;=K$1,1,0))*INDIRECT(CONCATENATE("'Gastos com Pessoal'!",$BN28)))+SUM((K$1&gt;='Gastos com Pessoal'!$E$113:$E$122)*(K$1&lt;='Gastos com Pessoal'!$F$113:$F$122)*(IF('Gastos com Pessoal'!$Q$113:$Q$122&lt;=K$1,1,0))*INDIRECT(CONCATENATE("'Gastos com Pessoal'!",$BO28)))</f>
        <v>0</v>
      </c>
      <c r="L28" s="149">
        <f t="array" aca="1" ref="L28" ca="1">SUM((L$1&gt;='Gastos com Pessoal'!$E$113:$E$122)*(L$1&lt;='Gastos com Pessoal'!$F$113:$F$122)*INDIRECT(CONCATENATE("'Encargos e Benefícios'!",$BK28)))+SUM((L$1&gt;='Gastos com Pessoal'!$E$113:$E$122)*(L$1&lt;='Gastos com Pessoal'!$F$113:$F$122)*(IF('Gastos com Pessoal'!$G$113:$G$122&lt;=L$1,1,0))*INDIRECT(CONCATENATE("'Gastos com Pessoal'!",$BM28)))+SUM((L$1&gt;='Gastos com Pessoal'!$E$113:$E$122)*(L$1&lt;='Gastos com Pessoal'!$F$113:$F$122)*(IF('Gastos com Pessoal'!$L$113:$L$122&lt;=L$1,1,0))*INDIRECT(CONCATENATE("'Gastos com Pessoal'!",$BN28)))+SUM((L$1&gt;='Gastos com Pessoal'!$E$113:$E$122)*(L$1&lt;='Gastos com Pessoal'!$F$113:$F$122)*(IF('Gastos com Pessoal'!$Q$113:$Q$122&lt;=L$1,1,0))*INDIRECT(CONCATENATE("'Gastos com Pessoal'!",$BO28)))</f>
        <v>0</v>
      </c>
      <c r="M28" s="149">
        <f t="array" aca="1" ref="M28" ca="1">SUM((M$1&gt;='Gastos com Pessoal'!$E$113:$E$122)*(M$1&lt;='Gastos com Pessoal'!$F$113:$F$122)*INDIRECT(CONCATENATE("'Encargos e Benefícios'!",$BK28)))+SUM((M$1&gt;='Gastos com Pessoal'!$E$113:$E$122)*(M$1&lt;='Gastos com Pessoal'!$F$113:$F$122)*(IF('Gastos com Pessoal'!$G$113:$G$122&lt;=M$1,1,0))*INDIRECT(CONCATENATE("'Gastos com Pessoal'!",$BM28)))+SUM((M$1&gt;='Gastos com Pessoal'!$E$113:$E$122)*(M$1&lt;='Gastos com Pessoal'!$F$113:$F$122)*(IF('Gastos com Pessoal'!$L$113:$L$122&lt;=M$1,1,0))*INDIRECT(CONCATENATE("'Gastos com Pessoal'!",$BN28)))+SUM((M$1&gt;='Gastos com Pessoal'!$E$113:$E$122)*(M$1&lt;='Gastos com Pessoal'!$F$113:$F$122)*(IF('Gastos com Pessoal'!$Q$113:$Q$122&lt;=M$1,1,0))*INDIRECT(CONCATENATE("'Gastos com Pessoal'!",$BO28)))</f>
        <v>0</v>
      </c>
      <c r="N28" s="149">
        <f t="array" aca="1" ref="N28" ca="1">SUM((N$1&gt;='Gastos com Pessoal'!$E$113:$E$122)*(N$1&lt;='Gastos com Pessoal'!$F$113:$F$122)*INDIRECT(CONCATENATE("'Encargos e Benefícios'!",$BK28)))+SUM((N$1&gt;='Gastos com Pessoal'!$E$113:$E$122)*(N$1&lt;='Gastos com Pessoal'!$F$113:$F$122)*(IF('Gastos com Pessoal'!$G$113:$G$122&lt;=N$1,1,0))*INDIRECT(CONCATENATE("'Gastos com Pessoal'!",$BM28)))+SUM((N$1&gt;='Gastos com Pessoal'!$E$113:$E$122)*(N$1&lt;='Gastos com Pessoal'!$F$113:$F$122)*(IF('Gastos com Pessoal'!$L$113:$L$122&lt;=N$1,1,0))*INDIRECT(CONCATENATE("'Gastos com Pessoal'!",$BN28)))+SUM((N$1&gt;='Gastos com Pessoal'!$E$113:$E$122)*(N$1&lt;='Gastos com Pessoal'!$F$113:$F$122)*(IF('Gastos com Pessoal'!$Q$113:$Q$122&lt;=N$1,1,0))*INDIRECT(CONCATENATE("'Gastos com Pessoal'!",$BO28)))</f>
        <v>0</v>
      </c>
      <c r="O28" s="149">
        <f t="array" aca="1" ref="O28" ca="1">SUM((O$1&gt;='Gastos com Pessoal'!$E$113:$E$122)*(O$1&lt;='Gastos com Pessoal'!$F$113:$F$122)*INDIRECT(CONCATENATE("'Encargos e Benefícios'!",$BK28)))+SUM((O$1&gt;='Gastos com Pessoal'!$E$113:$E$122)*(O$1&lt;='Gastos com Pessoal'!$F$113:$F$122)*(IF('Gastos com Pessoal'!$G$113:$G$122&lt;=O$1,1,0))*INDIRECT(CONCATENATE("'Gastos com Pessoal'!",$BM28)))+SUM((O$1&gt;='Gastos com Pessoal'!$E$113:$E$122)*(O$1&lt;='Gastos com Pessoal'!$F$113:$F$122)*(IF('Gastos com Pessoal'!$L$113:$L$122&lt;=O$1,1,0))*INDIRECT(CONCATENATE("'Gastos com Pessoal'!",$BN28)))+SUM((O$1&gt;='Gastos com Pessoal'!$E$113:$E$122)*(O$1&lt;='Gastos com Pessoal'!$F$113:$F$122)*(IF('Gastos com Pessoal'!$Q$113:$Q$122&lt;=O$1,1,0))*INDIRECT(CONCATENATE("'Gastos com Pessoal'!",$BO28)))</f>
        <v>0</v>
      </c>
      <c r="P28" s="149">
        <f t="array" aca="1" ref="P28" ca="1">SUM((P$1&gt;='Gastos com Pessoal'!$E$113:$E$122)*(P$1&lt;='Gastos com Pessoal'!$F$113:$F$122)*INDIRECT(CONCATENATE("'Encargos e Benefícios'!",$BK28)))+SUM((P$1&gt;='Gastos com Pessoal'!$E$113:$E$122)*(P$1&lt;='Gastos com Pessoal'!$F$113:$F$122)*(IF('Gastos com Pessoal'!$G$113:$G$122&lt;=P$1,1,0))*INDIRECT(CONCATENATE("'Gastos com Pessoal'!",$BM28)))+SUM((P$1&gt;='Gastos com Pessoal'!$E$113:$E$122)*(P$1&lt;='Gastos com Pessoal'!$F$113:$F$122)*(IF('Gastos com Pessoal'!$L$113:$L$122&lt;=P$1,1,0))*INDIRECT(CONCATENATE("'Gastos com Pessoal'!",$BN28)))+SUM((P$1&gt;='Gastos com Pessoal'!$E$113:$E$122)*(P$1&lt;='Gastos com Pessoal'!$F$113:$F$122)*(IF('Gastos com Pessoal'!$Q$113:$Q$122&lt;=P$1,1,0))*INDIRECT(CONCATENATE("'Gastos com Pessoal'!",$BO28)))</f>
        <v>0</v>
      </c>
      <c r="Q28" s="149">
        <f t="array" aca="1" ref="Q28" ca="1">SUM((Q$1&gt;='Gastos com Pessoal'!$E$113:$E$122)*(Q$1&lt;='Gastos com Pessoal'!$F$113:$F$122)*INDIRECT(CONCATENATE("'Encargos e Benefícios'!",$BK28)))+SUM((Q$1&gt;='Gastos com Pessoal'!$E$113:$E$122)*(Q$1&lt;='Gastos com Pessoal'!$F$113:$F$122)*(IF('Gastos com Pessoal'!$G$113:$G$122&lt;=Q$1,1,0))*INDIRECT(CONCATENATE("'Gastos com Pessoal'!",$BM28)))+SUM((Q$1&gt;='Gastos com Pessoal'!$E$113:$E$122)*(Q$1&lt;='Gastos com Pessoal'!$F$113:$F$122)*(IF('Gastos com Pessoal'!$L$113:$L$122&lt;=Q$1,1,0))*INDIRECT(CONCATENATE("'Gastos com Pessoal'!",$BN28)))+SUM((Q$1&gt;='Gastos com Pessoal'!$E$113:$E$122)*(Q$1&lt;='Gastos com Pessoal'!$F$113:$F$122)*(IF('Gastos com Pessoal'!$Q$113:$Q$122&lt;=Q$1,1,0))*INDIRECT(CONCATENATE("'Gastos com Pessoal'!",$BO28)))</f>
        <v>0</v>
      </c>
      <c r="R28" s="149">
        <f t="array" aca="1" ref="R28" ca="1">SUM((R$1&gt;='Gastos com Pessoal'!$E$113:$E$122)*(R$1&lt;='Gastos com Pessoal'!$F$113:$F$122)*INDIRECT(CONCATENATE("'Encargos e Benefícios'!",$BK28)))+SUM((R$1&gt;='Gastos com Pessoal'!$E$113:$E$122)*(R$1&lt;='Gastos com Pessoal'!$F$113:$F$122)*(IF('Gastos com Pessoal'!$G$113:$G$122&lt;=R$1,1,0))*INDIRECT(CONCATENATE("'Gastos com Pessoal'!",$BM28)))+SUM((R$1&gt;='Gastos com Pessoal'!$E$113:$E$122)*(R$1&lt;='Gastos com Pessoal'!$F$113:$F$122)*(IF('Gastos com Pessoal'!$L$113:$L$122&lt;=R$1,1,0))*INDIRECT(CONCATENATE("'Gastos com Pessoal'!",$BN28)))+SUM((R$1&gt;='Gastos com Pessoal'!$E$113:$E$122)*(R$1&lt;='Gastos com Pessoal'!$F$113:$F$122)*(IF('Gastos com Pessoal'!$Q$113:$Q$122&lt;=R$1,1,0))*INDIRECT(CONCATENATE("'Gastos com Pessoal'!",$BO28)))</f>
        <v>0</v>
      </c>
      <c r="S28" s="149">
        <f t="array" aca="1" ref="S28" ca="1">SUM((S$1&gt;='Gastos com Pessoal'!$E$113:$E$122)*(S$1&lt;='Gastos com Pessoal'!$F$113:$F$122)*INDIRECT(CONCATENATE("'Encargos e Benefícios'!",$BK28)))+SUM((S$1&gt;='Gastos com Pessoal'!$E$113:$E$122)*(S$1&lt;='Gastos com Pessoal'!$F$113:$F$122)*(IF('Gastos com Pessoal'!$G$113:$G$122&lt;=S$1,1,0))*INDIRECT(CONCATENATE("'Gastos com Pessoal'!",$BM28)))+SUM((S$1&gt;='Gastos com Pessoal'!$E$113:$E$122)*(S$1&lt;='Gastos com Pessoal'!$F$113:$F$122)*(IF('Gastos com Pessoal'!$L$113:$L$122&lt;=S$1,1,0))*INDIRECT(CONCATENATE("'Gastos com Pessoal'!",$BN28)))+SUM((S$1&gt;='Gastos com Pessoal'!$E$113:$E$122)*(S$1&lt;='Gastos com Pessoal'!$F$113:$F$122)*(IF('Gastos com Pessoal'!$Q$113:$Q$122&lt;=S$1,1,0))*INDIRECT(CONCATENATE("'Gastos com Pessoal'!",$BO28)))</f>
        <v>0</v>
      </c>
      <c r="T28" s="149">
        <f t="array" aca="1" ref="T28" ca="1">SUM((T$1&gt;='Gastos com Pessoal'!$E$113:$E$122)*(T$1&lt;='Gastos com Pessoal'!$F$113:$F$122)*INDIRECT(CONCATENATE("'Encargos e Benefícios'!",$BK28)))+SUM((T$1&gt;='Gastos com Pessoal'!$E$113:$E$122)*(T$1&lt;='Gastos com Pessoal'!$F$113:$F$122)*(IF('Gastos com Pessoal'!$G$113:$G$122&lt;=T$1,1,0))*INDIRECT(CONCATENATE("'Gastos com Pessoal'!",$BM28)))+SUM((T$1&gt;='Gastos com Pessoal'!$E$113:$E$122)*(T$1&lt;='Gastos com Pessoal'!$F$113:$F$122)*(IF('Gastos com Pessoal'!$L$113:$L$122&lt;=T$1,1,0))*INDIRECT(CONCATENATE("'Gastos com Pessoal'!",$BN28)))+SUM((T$1&gt;='Gastos com Pessoal'!$E$113:$E$122)*(T$1&lt;='Gastos com Pessoal'!$F$113:$F$122)*(IF('Gastos com Pessoal'!$Q$113:$Q$122&lt;=T$1,1,0))*INDIRECT(CONCATENATE("'Gastos com Pessoal'!",$BO28)))</f>
        <v>0</v>
      </c>
      <c r="U28" s="149">
        <f t="array" aca="1" ref="U28" ca="1">SUM((U$1&gt;='Gastos com Pessoal'!$E$113:$E$122)*(U$1&lt;='Gastos com Pessoal'!$F$113:$F$122)*INDIRECT(CONCATENATE("'Encargos e Benefícios'!",$BK28)))+SUM((U$1&gt;='Gastos com Pessoal'!$E$113:$E$122)*(U$1&lt;='Gastos com Pessoal'!$F$113:$F$122)*(IF('Gastos com Pessoal'!$G$113:$G$122&lt;=U$1,1,0))*INDIRECT(CONCATENATE("'Gastos com Pessoal'!",$BM28)))+SUM((U$1&gt;='Gastos com Pessoal'!$E$113:$E$122)*(U$1&lt;='Gastos com Pessoal'!$F$113:$F$122)*(IF('Gastos com Pessoal'!$L$113:$L$122&lt;=U$1,1,0))*INDIRECT(CONCATENATE("'Gastos com Pessoal'!",$BN28)))+SUM((U$1&gt;='Gastos com Pessoal'!$E$113:$E$122)*(U$1&lt;='Gastos com Pessoal'!$F$113:$F$122)*(IF('Gastos com Pessoal'!$Q$113:$Q$122&lt;=U$1,1,0))*INDIRECT(CONCATENATE("'Gastos com Pessoal'!",$BO28)))</f>
        <v>0</v>
      </c>
      <c r="V28" s="149">
        <f t="array" aca="1" ref="V28" ca="1">SUM((V$1&gt;='Gastos com Pessoal'!$E$113:$E$122)*(V$1&lt;='Gastos com Pessoal'!$F$113:$F$122)*INDIRECT(CONCATENATE("'Encargos e Benefícios'!",$BK28)))+SUM((V$1&gt;='Gastos com Pessoal'!$E$113:$E$122)*(V$1&lt;='Gastos com Pessoal'!$F$113:$F$122)*(IF('Gastos com Pessoal'!$G$113:$G$122&lt;=V$1,1,0))*INDIRECT(CONCATENATE("'Gastos com Pessoal'!",$BM28)))+SUM((V$1&gt;='Gastos com Pessoal'!$E$113:$E$122)*(V$1&lt;='Gastos com Pessoal'!$F$113:$F$122)*(IF('Gastos com Pessoal'!$L$113:$L$122&lt;=V$1,1,0))*INDIRECT(CONCATENATE("'Gastos com Pessoal'!",$BN28)))+SUM((V$1&gt;='Gastos com Pessoal'!$E$113:$E$122)*(V$1&lt;='Gastos com Pessoal'!$F$113:$F$122)*(IF('Gastos com Pessoal'!$Q$113:$Q$122&lt;=V$1,1,0))*INDIRECT(CONCATENATE("'Gastos com Pessoal'!",$BO28)))</f>
        <v>0</v>
      </c>
      <c r="W28" s="149">
        <f t="array" aca="1" ref="W28" ca="1">SUM((W$1&gt;='Gastos com Pessoal'!$E$113:$E$122)*(W$1&lt;='Gastos com Pessoal'!$F$113:$F$122)*INDIRECT(CONCATENATE("'Encargos e Benefícios'!",$BK28)))+SUM((W$1&gt;='Gastos com Pessoal'!$E$113:$E$122)*(W$1&lt;='Gastos com Pessoal'!$F$113:$F$122)*(IF('Gastos com Pessoal'!$G$113:$G$122&lt;=W$1,1,0))*INDIRECT(CONCATENATE("'Gastos com Pessoal'!",$BM28)))+SUM((W$1&gt;='Gastos com Pessoal'!$E$113:$E$122)*(W$1&lt;='Gastos com Pessoal'!$F$113:$F$122)*(IF('Gastos com Pessoal'!$L$113:$L$122&lt;=W$1,1,0))*INDIRECT(CONCATENATE("'Gastos com Pessoal'!",$BN28)))+SUM((W$1&gt;='Gastos com Pessoal'!$E$113:$E$122)*(W$1&lt;='Gastos com Pessoal'!$F$113:$F$122)*(IF('Gastos com Pessoal'!$Q$113:$Q$122&lt;=W$1,1,0))*INDIRECT(CONCATENATE("'Gastos com Pessoal'!",$BO28)))</f>
        <v>0</v>
      </c>
      <c r="X28" s="149">
        <f t="array" aca="1" ref="X28" ca="1">SUM((X$1&gt;='Gastos com Pessoal'!$E$113:$E$122)*(X$1&lt;='Gastos com Pessoal'!$F$113:$F$122)*INDIRECT(CONCATENATE("'Encargos e Benefícios'!",$BK28)))+SUM((X$1&gt;='Gastos com Pessoal'!$E$113:$E$122)*(X$1&lt;='Gastos com Pessoal'!$F$113:$F$122)*(IF('Gastos com Pessoal'!$G$113:$G$122&lt;=X$1,1,0))*INDIRECT(CONCATENATE("'Gastos com Pessoal'!",$BM28)))+SUM((X$1&gt;='Gastos com Pessoal'!$E$113:$E$122)*(X$1&lt;='Gastos com Pessoal'!$F$113:$F$122)*(IF('Gastos com Pessoal'!$L$113:$L$122&lt;=X$1,1,0))*INDIRECT(CONCATENATE("'Gastos com Pessoal'!",$BN28)))+SUM((X$1&gt;='Gastos com Pessoal'!$E$113:$E$122)*(X$1&lt;='Gastos com Pessoal'!$F$113:$F$122)*(IF('Gastos com Pessoal'!$Q$113:$Q$122&lt;=X$1,1,0))*INDIRECT(CONCATENATE("'Gastos com Pessoal'!",$BO28)))</f>
        <v>0</v>
      </c>
      <c r="Y28" s="149">
        <f t="array" aca="1" ref="Y28" ca="1">SUM((Y$1&gt;='Gastos com Pessoal'!$E$113:$E$122)*(Y$1&lt;='Gastos com Pessoal'!$F$113:$F$122)*INDIRECT(CONCATENATE("'Encargos e Benefícios'!",$BK28)))+SUM((Y$1&gt;='Gastos com Pessoal'!$E$113:$E$122)*(Y$1&lt;='Gastos com Pessoal'!$F$113:$F$122)*(IF('Gastos com Pessoal'!$G$113:$G$122&lt;=Y$1,1,0))*INDIRECT(CONCATENATE("'Gastos com Pessoal'!",$BM28)))+SUM((Y$1&gt;='Gastos com Pessoal'!$E$113:$E$122)*(Y$1&lt;='Gastos com Pessoal'!$F$113:$F$122)*(IF('Gastos com Pessoal'!$L$113:$L$122&lt;=Y$1,1,0))*INDIRECT(CONCATENATE("'Gastos com Pessoal'!",$BN28)))+SUM((Y$1&gt;='Gastos com Pessoal'!$E$113:$E$122)*(Y$1&lt;='Gastos com Pessoal'!$F$113:$F$122)*(IF('Gastos com Pessoal'!$Q$113:$Q$122&lt;=Y$1,1,0))*INDIRECT(CONCATENATE("'Gastos com Pessoal'!",$BO28)))</f>
        <v>0</v>
      </c>
      <c r="Z28" s="149">
        <f t="array" aca="1" ref="Z28" ca="1">SUM((Z$1&gt;='Gastos com Pessoal'!$E$113:$E$122)*(Z$1&lt;='Gastos com Pessoal'!$F$113:$F$122)*INDIRECT(CONCATENATE("'Encargos e Benefícios'!",$BK28)))+SUM((Z$1&gt;='Gastos com Pessoal'!$E$113:$E$122)*(Z$1&lt;='Gastos com Pessoal'!$F$113:$F$122)*(IF('Gastos com Pessoal'!$G$113:$G$122&lt;=Z$1,1,0))*INDIRECT(CONCATENATE("'Gastos com Pessoal'!",$BM28)))+SUM((Z$1&gt;='Gastos com Pessoal'!$E$113:$E$122)*(Z$1&lt;='Gastos com Pessoal'!$F$113:$F$122)*(IF('Gastos com Pessoal'!$L$113:$L$122&lt;=Z$1,1,0))*INDIRECT(CONCATENATE("'Gastos com Pessoal'!",$BN28)))+SUM((Z$1&gt;='Gastos com Pessoal'!$E$113:$E$122)*(Z$1&lt;='Gastos com Pessoal'!$F$113:$F$122)*(IF('Gastos com Pessoal'!$Q$113:$Q$122&lt;=Z$1,1,0))*INDIRECT(CONCATENATE("'Gastos com Pessoal'!",$BO28)))</f>
        <v>0</v>
      </c>
      <c r="AA28" s="149">
        <f t="array" aca="1" ref="AA28" ca="1">SUM((AA$1&gt;='Gastos com Pessoal'!$E$113:$E$122)*(AA$1&lt;='Gastos com Pessoal'!$F$113:$F$122)*INDIRECT(CONCATENATE("'Encargos e Benefícios'!",$BK28)))+SUM((AA$1&gt;='Gastos com Pessoal'!$E$113:$E$122)*(AA$1&lt;='Gastos com Pessoal'!$F$113:$F$122)*(IF('Gastos com Pessoal'!$G$113:$G$122&lt;=AA$1,1,0))*INDIRECT(CONCATENATE("'Gastos com Pessoal'!",$BM28)))+SUM((AA$1&gt;='Gastos com Pessoal'!$E$113:$E$122)*(AA$1&lt;='Gastos com Pessoal'!$F$113:$F$122)*(IF('Gastos com Pessoal'!$L$113:$L$122&lt;=AA$1,1,0))*INDIRECT(CONCATENATE("'Gastos com Pessoal'!",$BN28)))+SUM((AA$1&gt;='Gastos com Pessoal'!$E$113:$E$122)*(AA$1&lt;='Gastos com Pessoal'!$F$113:$F$122)*(IF('Gastos com Pessoal'!$Q$113:$Q$122&lt;=AA$1,1,0))*INDIRECT(CONCATENATE("'Gastos com Pessoal'!",$BO28)))</f>
        <v>0</v>
      </c>
      <c r="AB28" s="149">
        <f t="array" aca="1" ref="AB28" ca="1">SUM((AB$1&gt;='Gastos com Pessoal'!$E$113:$E$122)*(AB$1&lt;='Gastos com Pessoal'!$F$113:$F$122)*INDIRECT(CONCATENATE("'Encargos e Benefícios'!",$BK28)))+SUM((AB$1&gt;='Gastos com Pessoal'!$E$113:$E$122)*(AB$1&lt;='Gastos com Pessoal'!$F$113:$F$122)*(IF('Gastos com Pessoal'!$G$113:$G$122&lt;=AB$1,1,0))*INDIRECT(CONCATENATE("'Gastos com Pessoal'!",$BM28)))+SUM((AB$1&gt;='Gastos com Pessoal'!$E$113:$E$122)*(AB$1&lt;='Gastos com Pessoal'!$F$113:$F$122)*(IF('Gastos com Pessoal'!$L$113:$L$122&lt;=AB$1,1,0))*INDIRECT(CONCATENATE("'Gastos com Pessoal'!",$BN28)))+SUM((AB$1&gt;='Gastos com Pessoal'!$E$113:$E$122)*(AB$1&lt;='Gastos com Pessoal'!$F$113:$F$122)*(IF('Gastos com Pessoal'!$Q$113:$Q$122&lt;=AB$1,1,0))*INDIRECT(CONCATENATE("'Gastos com Pessoal'!",$BO28)))</f>
        <v>0</v>
      </c>
      <c r="AC28" s="149">
        <f t="array" aca="1" ref="AC28" ca="1">SUM((AC$1&gt;='Gastos com Pessoal'!$E$113:$E$122)*(AC$1&lt;='Gastos com Pessoal'!$F$113:$F$122)*INDIRECT(CONCATENATE("'Encargos e Benefícios'!",$BK28)))+SUM((AC$1&gt;='Gastos com Pessoal'!$E$113:$E$122)*(AC$1&lt;='Gastos com Pessoal'!$F$113:$F$122)*(IF('Gastos com Pessoal'!$G$113:$G$122&lt;=AC$1,1,0))*INDIRECT(CONCATENATE("'Gastos com Pessoal'!",$BM28)))+SUM((AC$1&gt;='Gastos com Pessoal'!$E$113:$E$122)*(AC$1&lt;='Gastos com Pessoal'!$F$113:$F$122)*(IF('Gastos com Pessoal'!$L$113:$L$122&lt;=AC$1,1,0))*INDIRECT(CONCATENATE("'Gastos com Pessoal'!",$BN28)))+SUM((AC$1&gt;='Gastos com Pessoal'!$E$113:$E$122)*(AC$1&lt;='Gastos com Pessoal'!$F$113:$F$122)*(IF('Gastos com Pessoal'!$Q$113:$Q$122&lt;=AC$1,1,0))*INDIRECT(CONCATENATE("'Gastos com Pessoal'!",$BO28)))</f>
        <v>0</v>
      </c>
      <c r="AD28" s="149">
        <f t="array" aca="1" ref="AD28" ca="1">SUM((AD$1&gt;='Gastos com Pessoal'!$E$113:$E$122)*(AD$1&lt;='Gastos com Pessoal'!$F$113:$F$122)*INDIRECT(CONCATENATE("'Encargos e Benefícios'!",$BK28)))+SUM((AD$1&gt;='Gastos com Pessoal'!$E$113:$E$122)*(AD$1&lt;='Gastos com Pessoal'!$F$113:$F$122)*(IF('Gastos com Pessoal'!$G$113:$G$122&lt;=AD$1,1,0))*INDIRECT(CONCATENATE("'Gastos com Pessoal'!",$BM28)))+SUM((AD$1&gt;='Gastos com Pessoal'!$E$113:$E$122)*(AD$1&lt;='Gastos com Pessoal'!$F$113:$F$122)*(IF('Gastos com Pessoal'!$L$113:$L$122&lt;=AD$1,1,0))*INDIRECT(CONCATENATE("'Gastos com Pessoal'!",$BN28)))+SUM((AD$1&gt;='Gastos com Pessoal'!$E$113:$E$122)*(AD$1&lt;='Gastos com Pessoal'!$F$113:$F$122)*(IF('Gastos com Pessoal'!$Q$113:$Q$122&lt;=AD$1,1,0))*INDIRECT(CONCATENATE("'Gastos com Pessoal'!",$BO28)))</f>
        <v>0</v>
      </c>
      <c r="AE28" s="149">
        <f t="array" aca="1" ref="AE28" ca="1">SUM((AE$1&gt;='Gastos com Pessoal'!$E$113:$E$122)*(AE$1&lt;='Gastos com Pessoal'!$F$113:$F$122)*INDIRECT(CONCATENATE("'Encargos e Benefícios'!",$BK28)))+SUM((AE$1&gt;='Gastos com Pessoal'!$E$113:$E$122)*(AE$1&lt;='Gastos com Pessoal'!$F$113:$F$122)*(IF('Gastos com Pessoal'!$G$113:$G$122&lt;=AE$1,1,0))*INDIRECT(CONCATENATE("'Gastos com Pessoal'!",$BM28)))+SUM((AE$1&gt;='Gastos com Pessoal'!$E$113:$E$122)*(AE$1&lt;='Gastos com Pessoal'!$F$113:$F$122)*(IF('Gastos com Pessoal'!$L$113:$L$122&lt;=AE$1,1,0))*INDIRECT(CONCATENATE("'Gastos com Pessoal'!",$BN28)))+SUM((AE$1&gt;='Gastos com Pessoal'!$E$113:$E$122)*(AE$1&lt;='Gastos com Pessoal'!$F$113:$F$122)*(IF('Gastos com Pessoal'!$Q$113:$Q$122&lt;=AE$1,1,0))*INDIRECT(CONCATENATE("'Gastos com Pessoal'!",$BO28)))</f>
        <v>0</v>
      </c>
      <c r="AF28" s="149">
        <f t="array" aca="1" ref="AF28" ca="1">SUM((AF$1&gt;='Gastos com Pessoal'!$E$113:$E$122)*(AF$1&lt;='Gastos com Pessoal'!$F$113:$F$122)*INDIRECT(CONCATENATE("'Encargos e Benefícios'!",$BK28)))+SUM((AF$1&gt;='Gastos com Pessoal'!$E$113:$E$122)*(AF$1&lt;='Gastos com Pessoal'!$F$113:$F$122)*(IF('Gastos com Pessoal'!$G$113:$G$122&lt;=AF$1,1,0))*INDIRECT(CONCATENATE("'Gastos com Pessoal'!",$BM28)))+SUM((AF$1&gt;='Gastos com Pessoal'!$E$113:$E$122)*(AF$1&lt;='Gastos com Pessoal'!$F$113:$F$122)*(IF('Gastos com Pessoal'!$L$113:$L$122&lt;=AF$1,1,0))*INDIRECT(CONCATENATE("'Gastos com Pessoal'!",$BN28)))+SUM((AF$1&gt;='Gastos com Pessoal'!$E$113:$E$122)*(AF$1&lt;='Gastos com Pessoal'!$F$113:$F$122)*(IF('Gastos com Pessoal'!$Q$113:$Q$122&lt;=AF$1,1,0))*INDIRECT(CONCATENATE("'Gastos com Pessoal'!",$BO28)))</f>
        <v>0</v>
      </c>
      <c r="AG28" s="149">
        <f t="array" aca="1" ref="AG28" ca="1">SUM((AG$1&gt;='Gastos com Pessoal'!$E$113:$E$122)*(AG$1&lt;='Gastos com Pessoal'!$F$113:$F$122)*INDIRECT(CONCATENATE("'Encargos e Benefícios'!",$BK28)))+SUM((AG$1&gt;='Gastos com Pessoal'!$E$113:$E$122)*(AG$1&lt;='Gastos com Pessoal'!$F$113:$F$122)*(IF('Gastos com Pessoal'!$G$113:$G$122&lt;=AG$1,1,0))*INDIRECT(CONCATENATE("'Gastos com Pessoal'!",$BM28)))+SUM((AG$1&gt;='Gastos com Pessoal'!$E$113:$E$122)*(AG$1&lt;='Gastos com Pessoal'!$F$113:$F$122)*(IF('Gastos com Pessoal'!$L$113:$L$122&lt;=AG$1,1,0))*INDIRECT(CONCATENATE("'Gastos com Pessoal'!",$BN28)))+SUM((AG$1&gt;='Gastos com Pessoal'!$E$113:$E$122)*(AG$1&lt;='Gastos com Pessoal'!$F$113:$F$122)*(IF('Gastos com Pessoal'!$Q$113:$Q$122&lt;=AG$1,1,0))*INDIRECT(CONCATENATE("'Gastos com Pessoal'!",$BO28)))</f>
        <v>0</v>
      </c>
      <c r="AH28" s="149">
        <f t="array" aca="1" ref="AH28" ca="1">SUM((AH$1&gt;='Gastos com Pessoal'!$E$113:$E$122)*(AH$1&lt;='Gastos com Pessoal'!$F$113:$F$122)*INDIRECT(CONCATENATE("'Encargos e Benefícios'!",$BK28)))+SUM((AH$1&gt;='Gastos com Pessoal'!$E$113:$E$122)*(AH$1&lt;='Gastos com Pessoal'!$F$113:$F$122)*(IF('Gastos com Pessoal'!$G$113:$G$122&lt;=AH$1,1,0))*INDIRECT(CONCATENATE("'Gastos com Pessoal'!",$BM28)))+SUM((AH$1&gt;='Gastos com Pessoal'!$E$113:$E$122)*(AH$1&lt;='Gastos com Pessoal'!$F$113:$F$122)*(IF('Gastos com Pessoal'!$L$113:$L$122&lt;=AH$1,1,0))*INDIRECT(CONCATENATE("'Gastos com Pessoal'!",$BN28)))+SUM((AH$1&gt;='Gastos com Pessoal'!$E$113:$E$122)*(AH$1&lt;='Gastos com Pessoal'!$F$113:$F$122)*(IF('Gastos com Pessoal'!$Q$113:$Q$122&lt;=AH$1,1,0))*INDIRECT(CONCATENATE("'Gastos com Pessoal'!",$BO28)))</f>
        <v>0</v>
      </c>
      <c r="AI28" s="149">
        <f t="array" aca="1" ref="AI28" ca="1">SUM((AI$1&gt;='Gastos com Pessoal'!$E$113:$E$122)*(AI$1&lt;='Gastos com Pessoal'!$F$113:$F$122)*INDIRECT(CONCATENATE("'Encargos e Benefícios'!",$BK28)))+SUM((AI$1&gt;='Gastos com Pessoal'!$E$113:$E$122)*(AI$1&lt;='Gastos com Pessoal'!$F$113:$F$122)*(IF('Gastos com Pessoal'!$G$113:$G$122&lt;=AI$1,1,0))*INDIRECT(CONCATENATE("'Gastos com Pessoal'!",$BM28)))+SUM((AI$1&gt;='Gastos com Pessoal'!$E$113:$E$122)*(AI$1&lt;='Gastos com Pessoal'!$F$113:$F$122)*(IF('Gastos com Pessoal'!$L$113:$L$122&lt;=AI$1,1,0))*INDIRECT(CONCATENATE("'Gastos com Pessoal'!",$BN28)))+SUM((AI$1&gt;='Gastos com Pessoal'!$E$113:$E$122)*(AI$1&lt;='Gastos com Pessoal'!$F$113:$F$122)*(IF('Gastos com Pessoal'!$Q$113:$Q$122&lt;=AI$1,1,0))*INDIRECT(CONCATENATE("'Gastos com Pessoal'!",$BO28)))</f>
        <v>0</v>
      </c>
      <c r="AJ28" s="149">
        <f t="array" aca="1" ref="AJ28" ca="1">SUM((AJ$1&gt;='Gastos com Pessoal'!$E$113:$E$122)*(AJ$1&lt;='Gastos com Pessoal'!$F$113:$F$122)*INDIRECT(CONCATENATE("'Encargos e Benefícios'!",$BK28)))+SUM((AJ$1&gt;='Gastos com Pessoal'!$E$113:$E$122)*(AJ$1&lt;='Gastos com Pessoal'!$F$113:$F$122)*(IF('Gastos com Pessoal'!$G$113:$G$122&lt;=AJ$1,1,0))*INDIRECT(CONCATENATE("'Gastos com Pessoal'!",$BM28)))+SUM((AJ$1&gt;='Gastos com Pessoal'!$E$113:$E$122)*(AJ$1&lt;='Gastos com Pessoal'!$F$113:$F$122)*(IF('Gastos com Pessoal'!$L$113:$L$122&lt;=AJ$1,1,0))*INDIRECT(CONCATENATE("'Gastos com Pessoal'!",$BN28)))+SUM((AJ$1&gt;='Gastos com Pessoal'!$E$113:$E$122)*(AJ$1&lt;='Gastos com Pessoal'!$F$113:$F$122)*(IF('Gastos com Pessoal'!$Q$113:$Q$122&lt;=AJ$1,1,0))*INDIRECT(CONCATENATE("'Gastos com Pessoal'!",$BO28)))</f>
        <v>0</v>
      </c>
      <c r="AK28" s="149">
        <f t="array" aca="1" ref="AK28" ca="1">SUM((AK$1&gt;='Gastos com Pessoal'!$E$113:$E$122)*(AK$1&lt;='Gastos com Pessoal'!$F$113:$F$122)*INDIRECT(CONCATENATE("'Encargos e Benefícios'!",$BK28)))+SUM((AK$1&gt;='Gastos com Pessoal'!$E$113:$E$122)*(AK$1&lt;='Gastos com Pessoal'!$F$113:$F$122)*(IF('Gastos com Pessoal'!$G$113:$G$122&lt;=AK$1,1,0))*INDIRECT(CONCATENATE("'Gastos com Pessoal'!",$BM28)))+SUM((AK$1&gt;='Gastos com Pessoal'!$E$113:$E$122)*(AK$1&lt;='Gastos com Pessoal'!$F$113:$F$122)*(IF('Gastos com Pessoal'!$L$113:$L$122&lt;=AK$1,1,0))*INDIRECT(CONCATENATE("'Gastos com Pessoal'!",$BN28)))+SUM((AK$1&gt;='Gastos com Pessoal'!$E$113:$E$122)*(AK$1&lt;='Gastos com Pessoal'!$F$113:$F$122)*(IF('Gastos com Pessoal'!$Q$113:$Q$122&lt;=AK$1,1,0))*INDIRECT(CONCATENATE("'Gastos com Pessoal'!",$BO28)))</f>
        <v>0</v>
      </c>
      <c r="AL28" s="149">
        <f t="array" aca="1" ref="AL28" ca="1">SUM((AL$1&gt;='Gastos com Pessoal'!$E$113:$E$122)*(AL$1&lt;='Gastos com Pessoal'!$F$113:$F$122)*INDIRECT(CONCATENATE("'Encargos e Benefícios'!",$BK28)))+SUM((AL$1&gt;='Gastos com Pessoal'!$E$113:$E$122)*(AL$1&lt;='Gastos com Pessoal'!$F$113:$F$122)*(IF('Gastos com Pessoal'!$G$113:$G$122&lt;=AL$1,1,0))*INDIRECT(CONCATENATE("'Gastos com Pessoal'!",$BM28)))+SUM((AL$1&gt;='Gastos com Pessoal'!$E$113:$E$122)*(AL$1&lt;='Gastos com Pessoal'!$F$113:$F$122)*(IF('Gastos com Pessoal'!$L$113:$L$122&lt;=AL$1,1,0))*INDIRECT(CONCATENATE("'Gastos com Pessoal'!",$BN28)))+SUM((AL$1&gt;='Gastos com Pessoal'!$E$113:$E$122)*(AL$1&lt;='Gastos com Pessoal'!$F$113:$F$122)*(IF('Gastos com Pessoal'!$Q$113:$Q$122&lt;=AL$1,1,0))*INDIRECT(CONCATENATE("'Gastos com Pessoal'!",$BO28)))</f>
        <v>0</v>
      </c>
      <c r="AM28" s="149">
        <f t="array" aca="1" ref="AM28" ca="1">SUM((AM$1&gt;='Gastos com Pessoal'!$E$113:$E$122)*(AM$1&lt;='Gastos com Pessoal'!$F$113:$F$122)*INDIRECT(CONCATENATE("'Encargos e Benefícios'!",$BK28)))+SUM((AM$1&gt;='Gastos com Pessoal'!$E$113:$E$122)*(AM$1&lt;='Gastos com Pessoal'!$F$113:$F$122)*(IF('Gastos com Pessoal'!$G$113:$G$122&lt;=AM$1,1,0))*INDIRECT(CONCATENATE("'Gastos com Pessoal'!",$BM28)))+SUM((AM$1&gt;='Gastos com Pessoal'!$E$113:$E$122)*(AM$1&lt;='Gastos com Pessoal'!$F$113:$F$122)*(IF('Gastos com Pessoal'!$L$113:$L$122&lt;=AM$1,1,0))*INDIRECT(CONCATENATE("'Gastos com Pessoal'!",$BN28)))+SUM((AM$1&gt;='Gastos com Pessoal'!$E$113:$E$122)*(AM$1&lt;='Gastos com Pessoal'!$F$113:$F$122)*(IF('Gastos com Pessoal'!$Q$113:$Q$122&lt;=AM$1,1,0))*INDIRECT(CONCATENATE("'Gastos com Pessoal'!",$BO28)))</f>
        <v>0</v>
      </c>
      <c r="AN28" s="149">
        <f t="array" aca="1" ref="AN28" ca="1">SUM((AN$1&gt;='Gastos com Pessoal'!$E$113:$E$122)*(AN$1&lt;='Gastos com Pessoal'!$F$113:$F$122)*INDIRECT(CONCATENATE("'Encargos e Benefícios'!",$BK28)))+SUM((AN$1&gt;='Gastos com Pessoal'!$E$113:$E$122)*(AN$1&lt;='Gastos com Pessoal'!$F$113:$F$122)*(IF('Gastos com Pessoal'!$G$113:$G$122&lt;=AN$1,1,0))*INDIRECT(CONCATENATE("'Gastos com Pessoal'!",$BM28)))+SUM((AN$1&gt;='Gastos com Pessoal'!$E$113:$E$122)*(AN$1&lt;='Gastos com Pessoal'!$F$113:$F$122)*(IF('Gastos com Pessoal'!$L$113:$L$122&lt;=AN$1,1,0))*INDIRECT(CONCATENATE("'Gastos com Pessoal'!",$BN28)))+SUM((AN$1&gt;='Gastos com Pessoal'!$E$113:$E$122)*(AN$1&lt;='Gastos com Pessoal'!$F$113:$F$122)*(IF('Gastos com Pessoal'!$Q$113:$Q$122&lt;=AN$1,1,0))*INDIRECT(CONCATENATE("'Gastos com Pessoal'!",$BO28)))</f>
        <v>0</v>
      </c>
      <c r="AO28" s="149">
        <f t="array" aca="1" ref="AO28" ca="1">SUM((AO$1&gt;='Gastos com Pessoal'!$E$113:$E$122)*(AO$1&lt;='Gastos com Pessoal'!$F$113:$F$122)*INDIRECT(CONCATENATE("'Encargos e Benefícios'!",$BK28)))+SUM((AO$1&gt;='Gastos com Pessoal'!$E$113:$E$122)*(AO$1&lt;='Gastos com Pessoal'!$F$113:$F$122)*(IF('Gastos com Pessoal'!$G$113:$G$122&lt;=AO$1,1,0))*INDIRECT(CONCATENATE("'Gastos com Pessoal'!",$BM28)))+SUM((AO$1&gt;='Gastos com Pessoal'!$E$113:$E$122)*(AO$1&lt;='Gastos com Pessoal'!$F$113:$F$122)*(IF('Gastos com Pessoal'!$L$113:$L$122&lt;=AO$1,1,0))*INDIRECT(CONCATENATE("'Gastos com Pessoal'!",$BN28)))+SUM((AO$1&gt;='Gastos com Pessoal'!$E$113:$E$122)*(AO$1&lt;='Gastos com Pessoal'!$F$113:$F$122)*(IF('Gastos com Pessoal'!$Q$113:$Q$122&lt;=AO$1,1,0))*INDIRECT(CONCATENATE("'Gastos com Pessoal'!",$BO28)))</f>
        <v>0</v>
      </c>
      <c r="AP28" s="149">
        <f t="array" aca="1" ref="AP28" ca="1">SUM((AP$1&gt;='Gastos com Pessoal'!$E$113:$E$122)*(AP$1&lt;='Gastos com Pessoal'!$F$113:$F$122)*INDIRECT(CONCATENATE("'Encargos e Benefícios'!",$BK28)))+SUM((AP$1&gt;='Gastos com Pessoal'!$E$113:$E$122)*(AP$1&lt;='Gastos com Pessoal'!$F$113:$F$122)*(IF('Gastos com Pessoal'!$G$113:$G$122&lt;=AP$1,1,0))*INDIRECT(CONCATENATE("'Gastos com Pessoal'!",$BM28)))+SUM((AP$1&gt;='Gastos com Pessoal'!$E$113:$E$122)*(AP$1&lt;='Gastos com Pessoal'!$F$113:$F$122)*(IF('Gastos com Pessoal'!$L$113:$L$122&lt;=AP$1,1,0))*INDIRECT(CONCATENATE("'Gastos com Pessoal'!",$BN28)))+SUM((AP$1&gt;='Gastos com Pessoal'!$E$113:$E$122)*(AP$1&lt;='Gastos com Pessoal'!$F$113:$F$122)*(IF('Gastos com Pessoal'!$Q$113:$Q$122&lt;=AP$1,1,0))*INDIRECT(CONCATENATE("'Gastos com Pessoal'!",$BO28)))</f>
        <v>0</v>
      </c>
      <c r="AQ28" s="149">
        <f t="array" aca="1" ref="AQ28" ca="1">SUM((AQ$1&gt;='Gastos com Pessoal'!$E$113:$E$122)*(AQ$1&lt;='Gastos com Pessoal'!$F$113:$F$122)*INDIRECT(CONCATENATE("'Encargos e Benefícios'!",$BK28)))+SUM((AQ$1&gt;='Gastos com Pessoal'!$E$113:$E$122)*(AQ$1&lt;='Gastos com Pessoal'!$F$113:$F$122)*(IF('Gastos com Pessoal'!$G$113:$G$122&lt;=AQ$1,1,0))*INDIRECT(CONCATENATE("'Gastos com Pessoal'!",$BM28)))+SUM((AQ$1&gt;='Gastos com Pessoal'!$E$113:$E$122)*(AQ$1&lt;='Gastos com Pessoal'!$F$113:$F$122)*(IF('Gastos com Pessoal'!$L$113:$L$122&lt;=AQ$1,1,0))*INDIRECT(CONCATENATE("'Gastos com Pessoal'!",$BN28)))+SUM((AQ$1&gt;='Gastos com Pessoal'!$E$113:$E$122)*(AQ$1&lt;='Gastos com Pessoal'!$F$113:$F$122)*(IF('Gastos com Pessoal'!$Q$113:$Q$122&lt;=AQ$1,1,0))*INDIRECT(CONCATENATE("'Gastos com Pessoal'!",$BO28)))</f>
        <v>0</v>
      </c>
      <c r="AR28" s="149">
        <f t="array" aca="1" ref="AR28" ca="1">SUM((AR$1&gt;='Gastos com Pessoal'!$E$113:$E$122)*(AR$1&lt;='Gastos com Pessoal'!$F$113:$F$122)*INDIRECT(CONCATENATE("'Encargos e Benefícios'!",$BK28)))+SUM((AR$1&gt;='Gastos com Pessoal'!$E$113:$E$122)*(AR$1&lt;='Gastos com Pessoal'!$F$113:$F$122)*(IF('Gastos com Pessoal'!$G$113:$G$122&lt;=AR$1,1,0))*INDIRECT(CONCATENATE("'Gastos com Pessoal'!",$BM28)))+SUM((AR$1&gt;='Gastos com Pessoal'!$E$113:$E$122)*(AR$1&lt;='Gastos com Pessoal'!$F$113:$F$122)*(IF('Gastos com Pessoal'!$L$113:$L$122&lt;=AR$1,1,0))*INDIRECT(CONCATENATE("'Gastos com Pessoal'!",$BN28)))+SUM((AR$1&gt;='Gastos com Pessoal'!$E$113:$E$122)*(AR$1&lt;='Gastos com Pessoal'!$F$113:$F$122)*(IF('Gastos com Pessoal'!$Q$113:$Q$122&lt;=AR$1,1,0))*INDIRECT(CONCATENATE("'Gastos com Pessoal'!",$BO28)))</f>
        <v>0</v>
      </c>
      <c r="AS28" s="149">
        <f t="array" aca="1" ref="AS28" ca="1">SUM((AS$1&gt;='Gastos com Pessoal'!$E$113:$E$122)*(AS$1&lt;='Gastos com Pessoal'!$F$113:$F$122)*INDIRECT(CONCATENATE("'Encargos e Benefícios'!",$BK28)))+SUM((AS$1&gt;='Gastos com Pessoal'!$E$113:$E$122)*(AS$1&lt;='Gastos com Pessoal'!$F$113:$F$122)*(IF('Gastos com Pessoal'!$G$113:$G$122&lt;=AS$1,1,0))*INDIRECT(CONCATENATE("'Gastos com Pessoal'!",$BM28)))+SUM((AS$1&gt;='Gastos com Pessoal'!$E$113:$E$122)*(AS$1&lt;='Gastos com Pessoal'!$F$113:$F$122)*(IF('Gastos com Pessoal'!$L$113:$L$122&lt;=AS$1,1,0))*INDIRECT(CONCATENATE("'Gastos com Pessoal'!",$BN28)))+SUM((AS$1&gt;='Gastos com Pessoal'!$E$113:$E$122)*(AS$1&lt;='Gastos com Pessoal'!$F$113:$F$122)*(IF('Gastos com Pessoal'!$Q$113:$Q$122&lt;=AS$1,1,0))*INDIRECT(CONCATENATE("'Gastos com Pessoal'!",$BO28)))</f>
        <v>0</v>
      </c>
      <c r="AT28" s="149">
        <f t="array" aca="1" ref="AT28" ca="1">SUM((AT$1&gt;='Gastos com Pessoal'!$E$113:$E$122)*(AT$1&lt;='Gastos com Pessoal'!$F$113:$F$122)*INDIRECT(CONCATENATE("'Encargos e Benefícios'!",$BK28)))+SUM((AT$1&gt;='Gastos com Pessoal'!$E$113:$E$122)*(AT$1&lt;='Gastos com Pessoal'!$F$113:$F$122)*(IF('Gastos com Pessoal'!$G$113:$G$122&lt;=AT$1,1,0))*INDIRECT(CONCATENATE("'Gastos com Pessoal'!",$BM28)))+SUM((AT$1&gt;='Gastos com Pessoal'!$E$113:$E$122)*(AT$1&lt;='Gastos com Pessoal'!$F$113:$F$122)*(IF('Gastos com Pessoal'!$L$113:$L$122&lt;=AT$1,1,0))*INDIRECT(CONCATENATE("'Gastos com Pessoal'!",$BN28)))+SUM((AT$1&gt;='Gastos com Pessoal'!$E$113:$E$122)*(AT$1&lt;='Gastos com Pessoal'!$F$113:$F$122)*(IF('Gastos com Pessoal'!$Q$113:$Q$122&lt;=AT$1,1,0))*INDIRECT(CONCATENATE("'Gastos com Pessoal'!",$BO28)))</f>
        <v>0</v>
      </c>
      <c r="AU28" s="149">
        <f t="array" aca="1" ref="AU28" ca="1">SUM((AU$1&gt;='Gastos com Pessoal'!$E$113:$E$122)*(AU$1&lt;='Gastos com Pessoal'!$F$113:$F$122)*INDIRECT(CONCATENATE("'Encargos e Benefícios'!",$BK28)))+SUM((AU$1&gt;='Gastos com Pessoal'!$E$113:$E$122)*(AU$1&lt;='Gastos com Pessoal'!$F$113:$F$122)*(IF('Gastos com Pessoal'!$G$113:$G$122&lt;=AU$1,1,0))*INDIRECT(CONCATENATE("'Gastos com Pessoal'!",$BM28)))+SUM((AU$1&gt;='Gastos com Pessoal'!$E$113:$E$122)*(AU$1&lt;='Gastos com Pessoal'!$F$113:$F$122)*(IF('Gastos com Pessoal'!$L$113:$L$122&lt;=AU$1,1,0))*INDIRECT(CONCATENATE("'Gastos com Pessoal'!",$BN28)))+SUM((AU$1&gt;='Gastos com Pessoal'!$E$113:$E$122)*(AU$1&lt;='Gastos com Pessoal'!$F$113:$F$122)*(IF('Gastos com Pessoal'!$Q$113:$Q$122&lt;=AU$1,1,0))*INDIRECT(CONCATENATE("'Gastos com Pessoal'!",$BO28)))</f>
        <v>0</v>
      </c>
      <c r="AV28" s="149">
        <f t="array" aca="1" ref="AV28" ca="1">SUM((AV$1&gt;='Gastos com Pessoal'!$E$113:$E$122)*(AV$1&lt;='Gastos com Pessoal'!$F$113:$F$122)*INDIRECT(CONCATENATE("'Encargos e Benefícios'!",$BK28)))+SUM((AV$1&gt;='Gastos com Pessoal'!$E$113:$E$122)*(AV$1&lt;='Gastos com Pessoal'!$F$113:$F$122)*(IF('Gastos com Pessoal'!$G$113:$G$122&lt;=AV$1,1,0))*INDIRECT(CONCATENATE("'Gastos com Pessoal'!",$BM28)))+SUM((AV$1&gt;='Gastos com Pessoal'!$E$113:$E$122)*(AV$1&lt;='Gastos com Pessoal'!$F$113:$F$122)*(IF('Gastos com Pessoal'!$L$113:$L$122&lt;=AV$1,1,0))*INDIRECT(CONCATENATE("'Gastos com Pessoal'!",$BN28)))+SUM((AV$1&gt;='Gastos com Pessoal'!$E$113:$E$122)*(AV$1&lt;='Gastos com Pessoal'!$F$113:$F$122)*(IF('Gastos com Pessoal'!$Q$113:$Q$122&lt;=AV$1,1,0))*INDIRECT(CONCATENATE("'Gastos com Pessoal'!",$BO28)))</f>
        <v>0</v>
      </c>
      <c r="AW28" s="149">
        <f t="array" aca="1" ref="AW28" ca="1">SUM((AW$1&gt;='Gastos com Pessoal'!$E$113:$E$122)*(AW$1&lt;='Gastos com Pessoal'!$F$113:$F$122)*INDIRECT(CONCATENATE("'Encargos e Benefícios'!",$BK28)))+SUM((AW$1&gt;='Gastos com Pessoal'!$E$113:$E$122)*(AW$1&lt;='Gastos com Pessoal'!$F$113:$F$122)*(IF('Gastos com Pessoal'!$G$113:$G$122&lt;=AW$1,1,0))*INDIRECT(CONCATENATE("'Gastos com Pessoal'!",$BM28)))+SUM((AW$1&gt;='Gastos com Pessoal'!$E$113:$E$122)*(AW$1&lt;='Gastos com Pessoal'!$F$113:$F$122)*(IF('Gastos com Pessoal'!$L$113:$L$122&lt;=AW$1,1,0))*INDIRECT(CONCATENATE("'Gastos com Pessoal'!",$BN28)))+SUM((AW$1&gt;='Gastos com Pessoal'!$E$113:$E$122)*(AW$1&lt;='Gastos com Pessoal'!$F$113:$F$122)*(IF('Gastos com Pessoal'!$Q$113:$Q$122&lt;=AW$1,1,0))*INDIRECT(CONCATENATE("'Gastos com Pessoal'!",$BO28)))</f>
        <v>0</v>
      </c>
      <c r="AX28" s="149">
        <f t="array" aca="1" ref="AX28" ca="1">SUM((AX$1&gt;='Gastos com Pessoal'!$E$113:$E$122)*(AX$1&lt;='Gastos com Pessoal'!$F$113:$F$122)*INDIRECT(CONCATENATE("'Encargos e Benefícios'!",$BK28)))+SUM((AX$1&gt;='Gastos com Pessoal'!$E$113:$E$122)*(AX$1&lt;='Gastos com Pessoal'!$F$113:$F$122)*(IF('Gastos com Pessoal'!$G$113:$G$122&lt;=AX$1,1,0))*INDIRECT(CONCATENATE("'Gastos com Pessoal'!",$BM28)))+SUM((AX$1&gt;='Gastos com Pessoal'!$E$113:$E$122)*(AX$1&lt;='Gastos com Pessoal'!$F$113:$F$122)*(IF('Gastos com Pessoal'!$L$113:$L$122&lt;=AX$1,1,0))*INDIRECT(CONCATENATE("'Gastos com Pessoal'!",$BN28)))+SUM((AX$1&gt;='Gastos com Pessoal'!$E$113:$E$122)*(AX$1&lt;='Gastos com Pessoal'!$F$113:$F$122)*(IF('Gastos com Pessoal'!$Q$113:$Q$122&lt;=AX$1,1,0))*INDIRECT(CONCATENATE("'Gastos com Pessoal'!",$BO28)))</f>
        <v>0</v>
      </c>
      <c r="AY28" s="144">
        <f ca="1">SUM(C28:AX28)</f>
        <v>0</v>
      </c>
      <c r="AZ28" s="156">
        <f ca="1">IF($AY$183=0,0,AY28/$AY$183)</f>
        <v>0</v>
      </c>
      <c r="BI28" s="276" t="s">
        <v>372</v>
      </c>
      <c r="BJ28" s="277"/>
      <c r="BK28" s="277" t="s">
        <v>332</v>
      </c>
      <c r="BL28" s="276"/>
      <c r="BM28" s="276" t="str">
        <f ca="1">IF(ISNA('Gastos com Pessoal'!AV8),"$ZZ$113:$ZZ$122",'Gastos com Pessoal'!AV8)</f>
        <v>$ZZ$113:$ZZ$122</v>
      </c>
      <c r="BN28" s="276" t="str">
        <f ca="1">IF(ISNA('Gastos com Pessoal'!AZ8),"$ZZ$113:$ZZ$122",'Gastos com Pessoal'!AZ8)</f>
        <v>$ZZ$113:$ZZ$122</v>
      </c>
      <c r="BO28" s="276" t="str">
        <f ca="1">IF(ISNA('Gastos com Pessoal'!BD8),"$ZZ$113:$ZZ$122",'Gastos com Pessoal'!BD8)</f>
        <v>$ZZ$113:$ZZ$122</v>
      </c>
    </row>
    <row r="29" spans="1:67" s="99" customFormat="1" ht="23.25" customHeight="1">
      <c r="A29" s="75"/>
      <c r="B29" s="76" t="s">
        <v>101</v>
      </c>
      <c r="C29" s="77">
        <f ca="1">SUBTOTAL(109,C27:C28)</f>
        <v>0</v>
      </c>
      <c r="D29" s="77">
        <f t="shared" ref="D29:AX29" ca="1" si="30">SUBTOTAL(109,D27:D28)</f>
        <v>0</v>
      </c>
      <c r="E29" s="77">
        <f t="shared" ca="1" si="30"/>
        <v>0</v>
      </c>
      <c r="F29" s="77">
        <f t="shared" ca="1" si="30"/>
        <v>0</v>
      </c>
      <c r="G29" s="77">
        <f t="shared" ca="1" si="30"/>
        <v>0</v>
      </c>
      <c r="H29" s="77">
        <f t="shared" ca="1" si="30"/>
        <v>0</v>
      </c>
      <c r="I29" s="77">
        <f t="shared" ca="1" si="30"/>
        <v>0</v>
      </c>
      <c r="J29" s="77">
        <f t="shared" ca="1" si="30"/>
        <v>0</v>
      </c>
      <c r="K29" s="77">
        <f t="shared" ca="1" si="30"/>
        <v>0</v>
      </c>
      <c r="L29" s="77">
        <f t="shared" ca="1" si="30"/>
        <v>0</v>
      </c>
      <c r="M29" s="77">
        <f t="shared" ca="1" si="30"/>
        <v>0</v>
      </c>
      <c r="N29" s="77">
        <f t="shared" ca="1" si="30"/>
        <v>0</v>
      </c>
      <c r="O29" s="77">
        <f t="shared" ca="1" si="30"/>
        <v>0</v>
      </c>
      <c r="P29" s="77">
        <f t="shared" ca="1" si="30"/>
        <v>0</v>
      </c>
      <c r="Q29" s="77">
        <f t="shared" ca="1" si="30"/>
        <v>0</v>
      </c>
      <c r="R29" s="77">
        <f t="shared" ca="1" si="30"/>
        <v>0</v>
      </c>
      <c r="S29" s="77">
        <f t="shared" ca="1" si="30"/>
        <v>0</v>
      </c>
      <c r="T29" s="77">
        <f t="shared" ca="1" si="30"/>
        <v>0</v>
      </c>
      <c r="U29" s="77">
        <f t="shared" ca="1" si="30"/>
        <v>0</v>
      </c>
      <c r="V29" s="77">
        <f t="shared" ca="1" si="30"/>
        <v>0</v>
      </c>
      <c r="W29" s="77">
        <f t="shared" ca="1" si="30"/>
        <v>0</v>
      </c>
      <c r="X29" s="77">
        <f t="shared" ca="1" si="30"/>
        <v>0</v>
      </c>
      <c r="Y29" s="77">
        <f t="shared" ca="1" si="30"/>
        <v>0</v>
      </c>
      <c r="Z29" s="77">
        <f t="shared" ca="1" si="30"/>
        <v>0</v>
      </c>
      <c r="AA29" s="77">
        <f t="shared" ca="1" si="30"/>
        <v>0</v>
      </c>
      <c r="AB29" s="77">
        <f t="shared" ca="1" si="30"/>
        <v>0</v>
      </c>
      <c r="AC29" s="77">
        <f t="shared" ca="1" si="30"/>
        <v>0</v>
      </c>
      <c r="AD29" s="77">
        <f t="shared" ca="1" si="30"/>
        <v>0</v>
      </c>
      <c r="AE29" s="77">
        <f t="shared" ca="1" si="30"/>
        <v>0</v>
      </c>
      <c r="AF29" s="77">
        <f t="shared" ca="1" si="30"/>
        <v>0</v>
      </c>
      <c r="AG29" s="77">
        <f t="shared" ca="1" si="30"/>
        <v>0</v>
      </c>
      <c r="AH29" s="77">
        <f t="shared" ca="1" si="30"/>
        <v>0</v>
      </c>
      <c r="AI29" s="77">
        <f t="shared" ca="1" si="30"/>
        <v>0</v>
      </c>
      <c r="AJ29" s="77">
        <f t="shared" ca="1" si="30"/>
        <v>0</v>
      </c>
      <c r="AK29" s="77">
        <f t="shared" ca="1" si="30"/>
        <v>0</v>
      </c>
      <c r="AL29" s="77">
        <f t="shared" ca="1" si="30"/>
        <v>0</v>
      </c>
      <c r="AM29" s="77">
        <f t="shared" ca="1" si="30"/>
        <v>0</v>
      </c>
      <c r="AN29" s="77">
        <f t="shared" ca="1" si="30"/>
        <v>0</v>
      </c>
      <c r="AO29" s="77">
        <f t="shared" ca="1" si="30"/>
        <v>0</v>
      </c>
      <c r="AP29" s="77">
        <f t="shared" ca="1" si="30"/>
        <v>0</v>
      </c>
      <c r="AQ29" s="77">
        <f t="shared" ca="1" si="30"/>
        <v>0</v>
      </c>
      <c r="AR29" s="77">
        <f t="shared" ca="1" si="30"/>
        <v>0</v>
      </c>
      <c r="AS29" s="77">
        <f t="shared" ca="1" si="30"/>
        <v>0</v>
      </c>
      <c r="AT29" s="77">
        <f t="shared" ca="1" si="30"/>
        <v>0</v>
      </c>
      <c r="AU29" s="77">
        <f t="shared" ca="1" si="30"/>
        <v>0</v>
      </c>
      <c r="AV29" s="77">
        <f t="shared" ca="1" si="30"/>
        <v>0</v>
      </c>
      <c r="AW29" s="77">
        <f t="shared" ca="1" si="30"/>
        <v>0</v>
      </c>
      <c r="AX29" s="77">
        <f t="shared" ca="1" si="30"/>
        <v>0</v>
      </c>
      <c r="AY29" s="77">
        <f t="shared" ref="AY29" ca="1" si="31">SUBTOTAL(109,AY27:AY27)</f>
        <v>0</v>
      </c>
      <c r="AZ29" s="128">
        <f ca="1">IF($AY$183=0,0,AY29/$AY$183)</f>
        <v>0</v>
      </c>
      <c r="BI29" s="276"/>
      <c r="BJ29" s="277"/>
      <c r="BK29" s="277"/>
      <c r="BL29" s="276"/>
      <c r="BM29" s="276"/>
      <c r="BN29" s="276"/>
      <c r="BO29" s="276"/>
    </row>
    <row r="30" spans="1:67" s="99" customFormat="1" ht="23.25" customHeight="1">
      <c r="A30" s="73" t="s">
        <v>7</v>
      </c>
      <c r="B30" s="88" t="s">
        <v>30</v>
      </c>
      <c r="C30" s="245"/>
      <c r="D30" s="245"/>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0"/>
      <c r="AL30" s="90"/>
      <c r="AM30" s="90"/>
      <c r="AN30" s="90"/>
      <c r="AO30" s="90"/>
      <c r="AP30" s="90"/>
      <c r="AQ30" s="90"/>
      <c r="AR30" s="90"/>
      <c r="AS30" s="90"/>
      <c r="AT30" s="90"/>
      <c r="AU30" s="90"/>
      <c r="AV30" s="90"/>
      <c r="AW30" s="90"/>
      <c r="AX30" s="90"/>
      <c r="AY30" s="90"/>
      <c r="AZ30" s="129"/>
      <c r="BI30" s="276"/>
      <c r="BJ30" s="277" t="s">
        <v>338</v>
      </c>
      <c r="BK30" s="277"/>
      <c r="BL30" s="276"/>
      <c r="BM30" s="276"/>
      <c r="BN30" s="276"/>
      <c r="BO30" s="276"/>
    </row>
    <row r="31" spans="1:67" s="99" customFormat="1" ht="23.25" customHeight="1">
      <c r="A31" s="29" t="s">
        <v>99</v>
      </c>
      <c r="B31" s="11" t="s">
        <v>280</v>
      </c>
      <c r="C31" s="149">
        <f t="array" aca="1" ref="C31" ca="1">SUM((C$1&gt;='Gastos com Pessoal'!$E$7:$E$106)*(C$1&lt;='Gastos com Pessoal'!$F$7:$F$106)*INDIRECT(CONCATENATE("'Encargos e Benefícios'!",$BJ31))*(IF('Gastos com Pessoal'!$G$7:$G$106&lt;=C$1,('Gastos com Pessoal'!$H$7:$H$106)+1,1))*(IF('Gastos com Pessoal'!$L$7:$L$106&lt;=C$1,('Gastos com Pessoal'!$M$7:$M$106)+1,1))*(IF('Gastos com Pessoal'!$Q$7:$Q$106&lt;=C$1,('Gastos com Pessoal'!$R$7:$R$106)+1,1)))</f>
        <v>0</v>
      </c>
      <c r="D31" s="149">
        <f t="array" aca="1" ref="D31" ca="1">SUM((D$1&gt;='Gastos com Pessoal'!$E$7:$E$106)*(D$1&lt;='Gastos com Pessoal'!$F$7:$F$106)*INDIRECT(CONCATENATE("'Encargos e Benefícios'!",$BJ31))*(IF('Gastos com Pessoal'!$G$7:$G$106&lt;=D$1,('Gastos com Pessoal'!$H$7:$H$106)+1,1))*(IF('Gastos com Pessoal'!$L$7:$L$106&lt;=D$1,('Gastos com Pessoal'!$M$7:$M$106)+1,1))*(IF('Gastos com Pessoal'!$Q$7:$Q$106&lt;=D$1,('Gastos com Pessoal'!$R$7:$R$106)+1,1)))</f>
        <v>341607.54333681648</v>
      </c>
      <c r="E31" s="149">
        <f t="array" aca="1" ref="E31" ca="1">SUM((E$1&gt;='Gastos com Pessoal'!$E$7:$E$106)*(E$1&lt;='Gastos com Pessoal'!$F$7:$F$106)*INDIRECT(CONCATENATE("'Encargos e Benefícios'!",$BJ31))*(IF('Gastos com Pessoal'!$G$7:$G$106&lt;=E$1,('Gastos com Pessoal'!$H$7:$H$106)+1,1))*(IF('Gastos com Pessoal'!$L$7:$L$106&lt;=E$1,('Gastos com Pessoal'!$M$7:$M$106)+1,1))*(IF('Gastos com Pessoal'!$Q$7:$Q$106&lt;=E$1,('Gastos com Pessoal'!$R$7:$R$106)+1,1)))</f>
        <v>341607.54333681648</v>
      </c>
      <c r="F31" s="149">
        <f t="array" aca="1" ref="F31" ca="1">SUM((F$1&gt;='Gastos com Pessoal'!$E$7:$E$106)*(F$1&lt;='Gastos com Pessoal'!$F$7:$F$106)*INDIRECT(CONCATENATE("'Encargos e Benefícios'!",$BJ31))*(IF('Gastos com Pessoal'!$G$7:$G$106&lt;=F$1,('Gastos com Pessoal'!$H$7:$H$106)+1,1))*(IF('Gastos com Pessoal'!$L$7:$L$106&lt;=F$1,('Gastos com Pessoal'!$M$7:$M$106)+1,1))*(IF('Gastos com Pessoal'!$Q$7:$Q$106&lt;=F$1,('Gastos com Pessoal'!$R$7:$R$106)+1,1)))</f>
        <v>341607.54333681648</v>
      </c>
      <c r="G31" s="149">
        <f t="array" aca="1" ref="G31" ca="1">SUM((G$1&gt;='Gastos com Pessoal'!$E$7:$E$106)*(G$1&lt;='Gastos com Pessoal'!$F$7:$F$106)*INDIRECT(CONCATENATE("'Encargos e Benefícios'!",$BJ31))*(IF('Gastos com Pessoal'!$G$7:$G$106&lt;=G$1,('Gastos com Pessoal'!$H$7:$H$106)+1,1))*(IF('Gastos com Pessoal'!$L$7:$L$106&lt;=G$1,('Gastos com Pessoal'!$M$7:$M$106)+1,1))*(IF('Gastos com Pessoal'!$Q$7:$Q$106&lt;=G$1,('Gastos com Pessoal'!$R$7:$R$106)+1,1)))</f>
        <v>341607.54333681648</v>
      </c>
      <c r="H31" s="149">
        <f t="array" aca="1" ref="H31" ca="1">SUM((H$1&gt;='Gastos com Pessoal'!$E$7:$E$106)*(H$1&lt;='Gastos com Pessoal'!$F$7:$F$106)*INDIRECT(CONCATENATE("'Encargos e Benefícios'!",$BJ31))*(IF('Gastos com Pessoal'!$G$7:$G$106&lt;=H$1,('Gastos com Pessoal'!$H$7:$H$106)+1,1))*(IF('Gastos com Pessoal'!$L$7:$L$106&lt;=H$1,('Gastos com Pessoal'!$M$7:$M$106)+1,1))*(IF('Gastos com Pessoal'!$Q$7:$Q$106&lt;=H$1,('Gastos com Pessoal'!$R$7:$R$106)+1,1)))</f>
        <v>341607.54333681648</v>
      </c>
      <c r="I31" s="149">
        <f t="array" aca="1" ref="I31" ca="1">SUM((I$1&gt;='Gastos com Pessoal'!$E$7:$E$106)*(I$1&lt;='Gastos com Pessoal'!$F$7:$F$106)*INDIRECT(CONCATENATE("'Encargos e Benefícios'!",$BJ31))*(IF('Gastos com Pessoal'!$G$7:$G$106&lt;=I$1,('Gastos com Pessoal'!$H$7:$H$106)+1,1))*(IF('Gastos com Pessoal'!$L$7:$L$106&lt;=I$1,('Gastos com Pessoal'!$M$7:$M$106)+1,1))*(IF('Gastos com Pessoal'!$Q$7:$Q$106&lt;=I$1,('Gastos com Pessoal'!$R$7:$R$106)+1,1)))</f>
        <v>341607.54333681648</v>
      </c>
      <c r="J31" s="149">
        <f t="array" aca="1" ref="J31" ca="1">SUM((J$1&gt;='Gastos com Pessoal'!$E$7:$E$106)*(J$1&lt;='Gastos com Pessoal'!$F$7:$F$106)*INDIRECT(CONCATENATE("'Encargos e Benefícios'!",$BJ31))*(IF('Gastos com Pessoal'!$G$7:$G$106&lt;=J$1,('Gastos com Pessoal'!$H$7:$H$106)+1,1))*(IF('Gastos com Pessoal'!$L$7:$L$106&lt;=J$1,('Gastos com Pessoal'!$M$7:$M$106)+1,1))*(IF('Gastos com Pessoal'!$Q$7:$Q$106&lt;=J$1,('Gastos com Pessoal'!$R$7:$R$106)+1,1)))</f>
        <v>341607.54333681648</v>
      </c>
      <c r="K31" s="149">
        <f t="array" aca="1" ref="K31" ca="1">SUM((K$1&gt;='Gastos com Pessoal'!$E$7:$E$106)*(K$1&lt;='Gastos com Pessoal'!$F$7:$F$106)*INDIRECT(CONCATENATE("'Encargos e Benefícios'!",$BJ31))*(IF('Gastos com Pessoal'!$G$7:$G$106&lt;=K$1,('Gastos com Pessoal'!$H$7:$H$106)+1,1))*(IF('Gastos com Pessoal'!$L$7:$L$106&lt;=K$1,('Gastos com Pessoal'!$M$7:$M$106)+1,1))*(IF('Gastos com Pessoal'!$Q$7:$Q$106&lt;=K$1,('Gastos com Pessoal'!$R$7:$R$106)+1,1)))</f>
        <v>341607.54333681648</v>
      </c>
      <c r="L31" s="149">
        <f t="array" aca="1" ref="L31" ca="1">SUM((L$1&gt;='Gastos com Pessoal'!$E$7:$E$106)*(L$1&lt;='Gastos com Pessoal'!$F$7:$F$106)*INDIRECT(CONCATENATE("'Encargos e Benefícios'!",$BJ31))*(IF('Gastos com Pessoal'!$G$7:$G$106&lt;=L$1,('Gastos com Pessoal'!$H$7:$H$106)+1,1))*(IF('Gastos com Pessoal'!$L$7:$L$106&lt;=L$1,('Gastos com Pessoal'!$M$7:$M$106)+1,1))*(IF('Gastos com Pessoal'!$Q$7:$Q$106&lt;=L$1,('Gastos com Pessoal'!$R$7:$R$106)+1,1)))</f>
        <v>341607.54333681648</v>
      </c>
      <c r="M31" s="149">
        <f t="array" aca="1" ref="M31" ca="1">SUM((M$1&gt;='Gastos com Pessoal'!$E$7:$E$106)*(M$1&lt;='Gastos com Pessoal'!$F$7:$F$106)*INDIRECT(CONCATENATE("'Encargos e Benefícios'!",$BJ31))*(IF('Gastos com Pessoal'!$G$7:$G$106&lt;=M$1,('Gastos com Pessoal'!$H$7:$H$106)+1,1))*(IF('Gastos com Pessoal'!$L$7:$L$106&lt;=M$1,('Gastos com Pessoal'!$M$7:$M$106)+1,1))*(IF('Gastos com Pessoal'!$Q$7:$Q$106&lt;=M$1,('Gastos com Pessoal'!$R$7:$R$106)+1,1)))</f>
        <v>341607.54333681648</v>
      </c>
      <c r="N31" s="149">
        <f t="array" aca="1" ref="N31" ca="1">SUM((N$1&gt;='Gastos com Pessoal'!$E$7:$E$106)*(N$1&lt;='Gastos com Pessoal'!$F$7:$F$106)*INDIRECT(CONCATENATE("'Encargos e Benefícios'!",$BJ31))*(IF('Gastos com Pessoal'!$G$7:$G$106&lt;=N$1,('Gastos com Pessoal'!$H$7:$H$106)+1,1))*(IF('Gastos com Pessoal'!$L$7:$L$106&lt;=N$1,('Gastos com Pessoal'!$M$7:$M$106)+1,1))*(IF('Gastos com Pessoal'!$Q$7:$Q$106&lt;=N$1,('Gastos com Pessoal'!$R$7:$R$106)+1,1)))</f>
        <v>341607.54333681648</v>
      </c>
      <c r="O31" s="149">
        <f t="array" aca="1" ref="O31" ca="1">SUM((O$1&gt;='Gastos com Pessoal'!$E$7:$E$106)*(O$1&lt;='Gastos com Pessoal'!$F$7:$F$106)*INDIRECT(CONCATENATE("'Encargos e Benefícios'!",$BJ31))*(IF('Gastos com Pessoal'!$G$7:$G$106&lt;=O$1,('Gastos com Pessoal'!$H$7:$H$106)+1,1))*(IF('Gastos com Pessoal'!$L$7:$L$106&lt;=O$1,('Gastos com Pessoal'!$M$7:$M$106)+1,1))*(IF('Gastos com Pessoal'!$Q$7:$Q$106&lt;=O$1,('Gastos com Pessoal'!$R$7:$R$106)+1,1)))</f>
        <v>341607.54333681648</v>
      </c>
      <c r="P31" s="149">
        <f t="array" aca="1" ref="P31" ca="1">SUM((P$1&gt;='Gastos com Pessoal'!$E$7:$E$106)*(P$1&lt;='Gastos com Pessoal'!$F$7:$F$106)*INDIRECT(CONCATENATE("'Encargos e Benefícios'!",$BJ31))*(IF('Gastos com Pessoal'!$G$7:$G$106&lt;=P$1,('Gastos com Pessoal'!$H$7:$H$106)+1,1))*(IF('Gastos com Pessoal'!$L$7:$L$106&lt;=P$1,('Gastos com Pessoal'!$M$7:$M$106)+1,1))*(IF('Gastos com Pessoal'!$Q$7:$Q$106&lt;=P$1,('Gastos com Pessoal'!$R$7:$R$106)+1,1)))</f>
        <v>341607.54333681648</v>
      </c>
      <c r="Q31" s="149">
        <f t="array" aca="1" ref="Q31" ca="1">SUM((Q$1&gt;='Gastos com Pessoal'!$E$7:$E$106)*(Q$1&lt;='Gastos com Pessoal'!$F$7:$F$106)*INDIRECT(CONCATENATE("'Encargos e Benefícios'!",$BJ31))*(IF('Gastos com Pessoal'!$G$7:$G$106&lt;=Q$1,('Gastos com Pessoal'!$H$7:$H$106)+1,1))*(IF('Gastos com Pessoal'!$L$7:$L$106&lt;=Q$1,('Gastos com Pessoal'!$M$7:$M$106)+1,1))*(IF('Gastos com Pessoal'!$Q$7:$Q$106&lt;=Q$1,('Gastos com Pessoal'!$R$7:$R$106)+1,1)))</f>
        <v>341607.54333681648</v>
      </c>
      <c r="R31" s="149">
        <f t="array" aca="1" ref="R31" ca="1">SUM((R$1&gt;='Gastos com Pessoal'!$E$7:$E$106)*(R$1&lt;='Gastos com Pessoal'!$F$7:$F$106)*INDIRECT(CONCATENATE("'Encargos e Benefícios'!",$BJ31))*(IF('Gastos com Pessoal'!$G$7:$G$106&lt;=R$1,('Gastos com Pessoal'!$H$7:$H$106)+1,1))*(IF('Gastos com Pessoal'!$L$7:$L$106&lt;=R$1,('Gastos com Pessoal'!$M$7:$M$106)+1,1))*(IF('Gastos com Pessoal'!$Q$7:$Q$106&lt;=R$1,('Gastos com Pessoal'!$R$7:$R$106)+1,1)))</f>
        <v>341607.54333681648</v>
      </c>
      <c r="S31" s="149">
        <f t="array" aca="1" ref="S31" ca="1">SUM((S$1&gt;='Gastos com Pessoal'!$E$7:$E$106)*(S$1&lt;='Gastos com Pessoal'!$F$7:$F$106)*INDIRECT(CONCATENATE("'Encargos e Benefícios'!",$BJ31))*(IF('Gastos com Pessoal'!$G$7:$G$106&lt;=S$1,('Gastos com Pessoal'!$H$7:$H$106)+1,1))*(IF('Gastos com Pessoal'!$L$7:$L$106&lt;=S$1,('Gastos com Pessoal'!$M$7:$M$106)+1,1))*(IF('Gastos com Pessoal'!$Q$7:$Q$106&lt;=S$1,('Gastos com Pessoal'!$R$7:$R$106)+1,1)))</f>
        <v>341607.54333681648</v>
      </c>
      <c r="T31" s="149">
        <f t="array" aca="1" ref="T31" ca="1">SUM((T$1&gt;='Gastos com Pessoal'!$E$7:$E$106)*(T$1&lt;='Gastos com Pessoal'!$F$7:$F$106)*INDIRECT(CONCATENATE("'Encargos e Benefícios'!",$BJ31))*(IF('Gastos com Pessoal'!$G$7:$G$106&lt;=T$1,('Gastos com Pessoal'!$H$7:$H$106)+1,1))*(IF('Gastos com Pessoal'!$L$7:$L$106&lt;=T$1,('Gastos com Pessoal'!$M$7:$M$106)+1,1))*(IF('Gastos com Pessoal'!$Q$7:$Q$106&lt;=T$1,('Gastos com Pessoal'!$R$7:$R$106)+1,1)))</f>
        <v>341607.54333681648</v>
      </c>
      <c r="U31" s="149">
        <f t="array" aca="1" ref="U31" ca="1">SUM((U$1&gt;='Gastos com Pessoal'!$E$7:$E$106)*(U$1&lt;='Gastos com Pessoal'!$F$7:$F$106)*INDIRECT(CONCATENATE("'Encargos e Benefícios'!",$BJ31))*(IF('Gastos com Pessoal'!$G$7:$G$106&lt;=U$1,('Gastos com Pessoal'!$H$7:$H$106)+1,1))*(IF('Gastos com Pessoal'!$L$7:$L$106&lt;=U$1,('Gastos com Pessoal'!$M$7:$M$106)+1,1))*(IF('Gastos com Pessoal'!$Q$7:$Q$106&lt;=U$1,('Gastos com Pessoal'!$R$7:$R$106)+1,1)))</f>
        <v>341607.54333681648</v>
      </c>
      <c r="V31" s="149">
        <f t="array" aca="1" ref="V31" ca="1">SUM((V$1&gt;='Gastos com Pessoal'!$E$7:$E$106)*(V$1&lt;='Gastos com Pessoal'!$F$7:$F$106)*INDIRECT(CONCATENATE("'Encargos e Benefícios'!",$BJ31))*(IF('Gastos com Pessoal'!$G$7:$G$106&lt;=V$1,('Gastos com Pessoal'!$H$7:$H$106)+1,1))*(IF('Gastos com Pessoal'!$L$7:$L$106&lt;=V$1,('Gastos com Pessoal'!$M$7:$M$106)+1,1))*(IF('Gastos com Pessoal'!$Q$7:$Q$106&lt;=V$1,('Gastos com Pessoal'!$R$7:$R$106)+1,1)))</f>
        <v>341607.54333681648</v>
      </c>
      <c r="W31" s="149">
        <f t="array" aca="1" ref="W31" ca="1">SUM((W$1&gt;='Gastos com Pessoal'!$E$7:$E$106)*(W$1&lt;='Gastos com Pessoal'!$F$7:$F$106)*INDIRECT(CONCATENATE("'Encargos e Benefícios'!",$BJ31))*(IF('Gastos com Pessoal'!$G$7:$G$106&lt;=W$1,('Gastos com Pessoal'!$H$7:$H$106)+1,1))*(IF('Gastos com Pessoal'!$L$7:$L$106&lt;=W$1,('Gastos com Pessoal'!$M$7:$M$106)+1,1))*(IF('Gastos com Pessoal'!$Q$7:$Q$106&lt;=W$1,('Gastos com Pessoal'!$R$7:$R$106)+1,1)))</f>
        <v>341607.54333681648</v>
      </c>
      <c r="X31" s="149">
        <f t="array" aca="1" ref="X31" ca="1">SUM((X$1&gt;='Gastos com Pessoal'!$E$7:$E$106)*(X$1&lt;='Gastos com Pessoal'!$F$7:$F$106)*INDIRECT(CONCATENATE("'Encargos e Benefícios'!",$BJ31))*(IF('Gastos com Pessoal'!$G$7:$G$106&lt;=X$1,('Gastos com Pessoal'!$H$7:$H$106)+1,1))*(IF('Gastos com Pessoal'!$L$7:$L$106&lt;=X$1,('Gastos com Pessoal'!$M$7:$M$106)+1,1))*(IF('Gastos com Pessoal'!$Q$7:$Q$106&lt;=X$1,('Gastos com Pessoal'!$R$7:$R$106)+1,1)))</f>
        <v>341607.54333681648</v>
      </c>
      <c r="Y31" s="149">
        <f t="array" aca="1" ref="Y31" ca="1">SUM((Y$1&gt;='Gastos com Pessoal'!$E$7:$E$106)*(Y$1&lt;='Gastos com Pessoal'!$F$7:$F$106)*INDIRECT(CONCATENATE("'Encargos e Benefícios'!",$BJ31))*(IF('Gastos com Pessoal'!$G$7:$G$106&lt;=Y$1,('Gastos com Pessoal'!$H$7:$H$106)+1,1))*(IF('Gastos com Pessoal'!$L$7:$L$106&lt;=Y$1,('Gastos com Pessoal'!$M$7:$M$106)+1,1))*(IF('Gastos com Pessoal'!$Q$7:$Q$106&lt;=Y$1,('Gastos com Pessoal'!$R$7:$R$106)+1,1)))</f>
        <v>348439.69420355285</v>
      </c>
      <c r="Z31" s="149">
        <f t="array" aca="1" ref="Z31" ca="1">SUM((Z$1&gt;='Gastos com Pessoal'!$E$7:$E$106)*(Z$1&lt;='Gastos com Pessoal'!$F$7:$F$106)*INDIRECT(CONCATENATE("'Encargos e Benefícios'!",$BJ31))*(IF('Gastos com Pessoal'!$G$7:$G$106&lt;=Z$1,('Gastos com Pessoal'!$H$7:$H$106)+1,1))*(IF('Gastos com Pessoal'!$L$7:$L$106&lt;=Z$1,('Gastos com Pessoal'!$M$7:$M$106)+1,1))*(IF('Gastos com Pessoal'!$Q$7:$Q$106&lt;=Z$1,('Gastos com Pessoal'!$R$7:$R$106)+1,1)))</f>
        <v>348439.69420355285</v>
      </c>
      <c r="AA31" s="149">
        <f t="array" aca="1" ref="AA31" ca="1">SUM((AA$1&gt;='Gastos com Pessoal'!$E$7:$E$106)*(AA$1&lt;='Gastos com Pessoal'!$F$7:$F$106)*INDIRECT(CONCATENATE("'Encargos e Benefícios'!",$BJ31))*(IF('Gastos com Pessoal'!$G$7:$G$106&lt;=AA$1,('Gastos com Pessoal'!$H$7:$H$106)+1,1))*(IF('Gastos com Pessoal'!$L$7:$L$106&lt;=AA$1,('Gastos com Pessoal'!$M$7:$M$106)+1,1))*(IF('Gastos com Pessoal'!$Q$7:$Q$106&lt;=AA$1,('Gastos com Pessoal'!$R$7:$R$106)+1,1)))</f>
        <v>348439.69420355285</v>
      </c>
      <c r="AB31" s="149">
        <f t="array" aca="1" ref="AB31" ca="1">SUM((AB$1&gt;='Gastos com Pessoal'!$E$7:$E$106)*(AB$1&lt;='Gastos com Pessoal'!$F$7:$F$106)*INDIRECT(CONCATENATE("'Encargos e Benefícios'!",$BJ31))*(IF('Gastos com Pessoal'!$G$7:$G$106&lt;=AB$1,('Gastos com Pessoal'!$H$7:$H$106)+1,1))*(IF('Gastos com Pessoal'!$L$7:$L$106&lt;=AB$1,('Gastos com Pessoal'!$M$7:$M$106)+1,1))*(IF('Gastos com Pessoal'!$Q$7:$Q$106&lt;=AB$1,('Gastos com Pessoal'!$R$7:$R$106)+1,1)))</f>
        <v>348439.69420355285</v>
      </c>
      <c r="AC31" s="149">
        <f t="array" aca="1" ref="AC31" ca="1">SUM((AC$1&gt;='Gastos com Pessoal'!$E$7:$E$106)*(AC$1&lt;='Gastos com Pessoal'!$F$7:$F$106)*INDIRECT(CONCATENATE("'Encargos e Benefícios'!",$BJ31))*(IF('Gastos com Pessoal'!$G$7:$G$106&lt;=AC$1,('Gastos com Pessoal'!$H$7:$H$106)+1,1))*(IF('Gastos com Pessoal'!$L$7:$L$106&lt;=AC$1,('Gastos com Pessoal'!$M$7:$M$106)+1,1))*(IF('Gastos com Pessoal'!$Q$7:$Q$106&lt;=AC$1,('Gastos com Pessoal'!$R$7:$R$106)+1,1)))</f>
        <v>348439.69420355285</v>
      </c>
      <c r="AD31" s="149">
        <f t="array" aca="1" ref="AD31" ca="1">SUM((AD$1&gt;='Gastos com Pessoal'!$E$7:$E$106)*(AD$1&lt;='Gastos com Pessoal'!$F$7:$F$106)*INDIRECT(CONCATENATE("'Encargos e Benefícios'!",$BJ31))*(IF('Gastos com Pessoal'!$G$7:$G$106&lt;=AD$1,('Gastos com Pessoal'!$H$7:$H$106)+1,1))*(IF('Gastos com Pessoal'!$L$7:$L$106&lt;=AD$1,('Gastos com Pessoal'!$M$7:$M$106)+1,1))*(IF('Gastos com Pessoal'!$Q$7:$Q$106&lt;=AD$1,('Gastos com Pessoal'!$R$7:$R$106)+1,1)))</f>
        <v>348439.69420355285</v>
      </c>
      <c r="AE31" s="149">
        <f t="array" aca="1" ref="AE31" ca="1">SUM((AE$1&gt;='Gastos com Pessoal'!$E$7:$E$106)*(AE$1&lt;='Gastos com Pessoal'!$F$7:$F$106)*INDIRECT(CONCATENATE("'Encargos e Benefícios'!",$BJ31))*(IF('Gastos com Pessoal'!$G$7:$G$106&lt;=AE$1,('Gastos com Pessoal'!$H$7:$H$106)+1,1))*(IF('Gastos com Pessoal'!$L$7:$L$106&lt;=AE$1,('Gastos com Pessoal'!$M$7:$M$106)+1,1))*(IF('Gastos com Pessoal'!$Q$7:$Q$106&lt;=AE$1,('Gastos com Pessoal'!$R$7:$R$106)+1,1)))</f>
        <v>348439.69420355285</v>
      </c>
      <c r="AF31" s="149">
        <f t="array" aca="1" ref="AF31" ca="1">SUM((AF$1&gt;='Gastos com Pessoal'!$E$7:$E$106)*(AF$1&lt;='Gastos com Pessoal'!$F$7:$F$106)*INDIRECT(CONCATENATE("'Encargos e Benefícios'!",$BJ31))*(IF('Gastos com Pessoal'!$G$7:$G$106&lt;=AF$1,('Gastos com Pessoal'!$H$7:$H$106)+1,1))*(IF('Gastos com Pessoal'!$L$7:$L$106&lt;=AF$1,('Gastos com Pessoal'!$M$7:$M$106)+1,1))*(IF('Gastos com Pessoal'!$Q$7:$Q$106&lt;=AF$1,('Gastos com Pessoal'!$R$7:$R$106)+1,1)))</f>
        <v>348439.69420355285</v>
      </c>
      <c r="AG31" s="149">
        <f t="array" aca="1" ref="AG31" ca="1">SUM((AG$1&gt;='Gastos com Pessoal'!$E$7:$E$106)*(AG$1&lt;='Gastos com Pessoal'!$F$7:$F$106)*INDIRECT(CONCATENATE("'Encargos e Benefícios'!",$BJ31))*(IF('Gastos com Pessoal'!$G$7:$G$106&lt;=AG$1,('Gastos com Pessoal'!$H$7:$H$106)+1,1))*(IF('Gastos com Pessoal'!$L$7:$L$106&lt;=AG$1,('Gastos com Pessoal'!$M$7:$M$106)+1,1))*(IF('Gastos com Pessoal'!$Q$7:$Q$106&lt;=AG$1,('Gastos com Pessoal'!$R$7:$R$106)+1,1)))</f>
        <v>348439.69420355285</v>
      </c>
      <c r="AH31" s="149">
        <f t="array" aca="1" ref="AH31" ca="1">SUM((AH$1&gt;='Gastos com Pessoal'!$E$7:$E$106)*(AH$1&lt;='Gastos com Pessoal'!$F$7:$F$106)*INDIRECT(CONCATENATE("'Encargos e Benefícios'!",$BJ31))*(IF('Gastos com Pessoal'!$G$7:$G$106&lt;=AH$1,('Gastos com Pessoal'!$H$7:$H$106)+1,1))*(IF('Gastos com Pessoal'!$L$7:$L$106&lt;=AH$1,('Gastos com Pessoal'!$M$7:$M$106)+1,1))*(IF('Gastos com Pessoal'!$Q$7:$Q$106&lt;=AH$1,('Gastos com Pessoal'!$R$7:$R$106)+1,1)))</f>
        <v>348439.69420355285</v>
      </c>
      <c r="AI31" s="149">
        <f t="array" aca="1" ref="AI31" ca="1">SUM((AI$1&gt;='Gastos com Pessoal'!$E$7:$E$106)*(AI$1&lt;='Gastos com Pessoal'!$F$7:$F$106)*INDIRECT(CONCATENATE("'Encargos e Benefícios'!",$BJ31))*(IF('Gastos com Pessoal'!$G$7:$G$106&lt;=AI$1,('Gastos com Pessoal'!$H$7:$H$106)+1,1))*(IF('Gastos com Pessoal'!$L$7:$L$106&lt;=AI$1,('Gastos com Pessoal'!$M$7:$M$106)+1,1))*(IF('Gastos com Pessoal'!$Q$7:$Q$106&lt;=AI$1,('Gastos com Pessoal'!$R$7:$R$106)+1,1)))</f>
        <v>348439.69420355285</v>
      </c>
      <c r="AJ31" s="149">
        <f t="array" aca="1" ref="AJ31" ca="1">SUM((AJ$1&gt;='Gastos com Pessoal'!$E$7:$E$106)*(AJ$1&lt;='Gastos com Pessoal'!$F$7:$F$106)*INDIRECT(CONCATENATE("'Encargos e Benefícios'!",$BJ31))*(IF('Gastos com Pessoal'!$G$7:$G$106&lt;=AJ$1,('Gastos com Pessoal'!$H$7:$H$106)+1,1))*(IF('Gastos com Pessoal'!$L$7:$L$106&lt;=AJ$1,('Gastos com Pessoal'!$M$7:$M$106)+1,1))*(IF('Gastos com Pessoal'!$Q$7:$Q$106&lt;=AJ$1,('Gastos com Pessoal'!$R$7:$R$106)+1,1)))</f>
        <v>348439.69420355285</v>
      </c>
      <c r="AK31" s="149">
        <f t="array" aca="1" ref="AK31" ca="1">SUM((AK$1&gt;='Gastos com Pessoal'!$E$7:$E$106)*(AK$1&lt;='Gastos com Pessoal'!$F$7:$F$106)*INDIRECT(CONCATENATE("'Encargos e Benefícios'!",$BJ31))*(IF('Gastos com Pessoal'!$G$7:$G$106&lt;=AK$1,('Gastos com Pessoal'!$H$7:$H$106)+1,1))*(IF('Gastos com Pessoal'!$L$7:$L$106&lt;=AK$1,('Gastos com Pessoal'!$M$7:$M$106)+1,1))*(IF('Gastos com Pessoal'!$Q$7:$Q$106&lt;=AK$1,('Gastos com Pessoal'!$R$7:$R$106)+1,1)))</f>
        <v>355408.48808762379</v>
      </c>
      <c r="AL31" s="149">
        <f t="array" aca="1" ref="AL31" ca="1">SUM((AL$1&gt;='Gastos com Pessoal'!$E$7:$E$106)*(AL$1&lt;='Gastos com Pessoal'!$F$7:$F$106)*INDIRECT(CONCATENATE("'Encargos e Benefícios'!",$BJ31))*(IF('Gastos com Pessoal'!$G$7:$G$106&lt;=AL$1,('Gastos com Pessoal'!$H$7:$H$106)+1,1))*(IF('Gastos com Pessoal'!$L$7:$L$106&lt;=AL$1,('Gastos com Pessoal'!$M$7:$M$106)+1,1))*(IF('Gastos com Pessoal'!$Q$7:$Q$106&lt;=AL$1,('Gastos com Pessoal'!$R$7:$R$106)+1,1)))</f>
        <v>355408.48808762379</v>
      </c>
      <c r="AM31" s="149">
        <f t="array" aca="1" ref="AM31" ca="1">SUM((AM$1&gt;='Gastos com Pessoal'!$E$7:$E$106)*(AM$1&lt;='Gastos com Pessoal'!$F$7:$F$106)*INDIRECT(CONCATENATE("'Encargos e Benefícios'!",$BJ31))*(IF('Gastos com Pessoal'!$G$7:$G$106&lt;=AM$1,('Gastos com Pessoal'!$H$7:$H$106)+1,1))*(IF('Gastos com Pessoal'!$L$7:$L$106&lt;=AM$1,('Gastos com Pessoal'!$M$7:$M$106)+1,1))*(IF('Gastos com Pessoal'!$Q$7:$Q$106&lt;=AM$1,('Gastos com Pessoal'!$R$7:$R$106)+1,1)))</f>
        <v>355408.48808762379</v>
      </c>
      <c r="AN31" s="149">
        <f t="array" aca="1" ref="AN31" ca="1">SUM((AN$1&gt;='Gastos com Pessoal'!$E$7:$E$106)*(AN$1&lt;='Gastos com Pessoal'!$F$7:$F$106)*INDIRECT(CONCATENATE("'Encargos e Benefícios'!",$BJ31))*(IF('Gastos com Pessoal'!$G$7:$G$106&lt;=AN$1,('Gastos com Pessoal'!$H$7:$H$106)+1,1))*(IF('Gastos com Pessoal'!$L$7:$L$106&lt;=AN$1,('Gastos com Pessoal'!$M$7:$M$106)+1,1))*(IF('Gastos com Pessoal'!$Q$7:$Q$106&lt;=AN$1,('Gastos com Pessoal'!$R$7:$R$106)+1,1)))</f>
        <v>355408.48808762379</v>
      </c>
      <c r="AO31" s="149">
        <f t="array" aca="1" ref="AO31" ca="1">SUM((AO$1&gt;='Gastos com Pessoal'!$E$7:$E$106)*(AO$1&lt;='Gastos com Pessoal'!$F$7:$F$106)*INDIRECT(CONCATENATE("'Encargos e Benefícios'!",$BJ31))*(IF('Gastos com Pessoal'!$G$7:$G$106&lt;=AO$1,('Gastos com Pessoal'!$H$7:$H$106)+1,1))*(IF('Gastos com Pessoal'!$L$7:$L$106&lt;=AO$1,('Gastos com Pessoal'!$M$7:$M$106)+1,1))*(IF('Gastos com Pessoal'!$Q$7:$Q$106&lt;=AO$1,('Gastos com Pessoal'!$R$7:$R$106)+1,1)))</f>
        <v>355408.48808762379</v>
      </c>
      <c r="AP31" s="149">
        <f t="array" aca="1" ref="AP31" ca="1">SUM((AP$1&gt;='Gastos com Pessoal'!$E$7:$E$106)*(AP$1&lt;='Gastos com Pessoal'!$F$7:$F$106)*INDIRECT(CONCATENATE("'Encargos e Benefícios'!",$BJ31))*(IF('Gastos com Pessoal'!$G$7:$G$106&lt;=AP$1,('Gastos com Pessoal'!$H$7:$H$106)+1,1))*(IF('Gastos com Pessoal'!$L$7:$L$106&lt;=AP$1,('Gastos com Pessoal'!$M$7:$M$106)+1,1))*(IF('Gastos com Pessoal'!$Q$7:$Q$106&lt;=AP$1,('Gastos com Pessoal'!$R$7:$R$106)+1,1)))</f>
        <v>355408.48808762379</v>
      </c>
      <c r="AQ31" s="149">
        <f t="array" aca="1" ref="AQ31" ca="1">SUM((AQ$1&gt;='Gastos com Pessoal'!$E$7:$E$106)*(AQ$1&lt;='Gastos com Pessoal'!$F$7:$F$106)*INDIRECT(CONCATENATE("'Encargos e Benefícios'!",$BJ31))*(IF('Gastos com Pessoal'!$G$7:$G$106&lt;=AQ$1,('Gastos com Pessoal'!$H$7:$H$106)+1,1))*(IF('Gastos com Pessoal'!$L$7:$L$106&lt;=AQ$1,('Gastos com Pessoal'!$M$7:$M$106)+1,1))*(IF('Gastos com Pessoal'!$Q$7:$Q$106&lt;=AQ$1,('Gastos com Pessoal'!$R$7:$R$106)+1,1)))</f>
        <v>355408.48808762379</v>
      </c>
      <c r="AR31" s="149">
        <f t="array" aca="1" ref="AR31" ca="1">SUM((AR$1&gt;='Gastos com Pessoal'!$E$7:$E$106)*(AR$1&lt;='Gastos com Pessoal'!$F$7:$F$106)*INDIRECT(CONCATENATE("'Encargos e Benefícios'!",$BJ31))*(IF('Gastos com Pessoal'!$G$7:$G$106&lt;=AR$1,('Gastos com Pessoal'!$H$7:$H$106)+1,1))*(IF('Gastos com Pessoal'!$L$7:$L$106&lt;=AR$1,('Gastos com Pessoal'!$M$7:$M$106)+1,1))*(IF('Gastos com Pessoal'!$Q$7:$Q$106&lt;=AR$1,('Gastos com Pessoal'!$R$7:$R$106)+1,1)))</f>
        <v>355408.48808762379</v>
      </c>
      <c r="AS31" s="149">
        <f t="array" aca="1" ref="AS31" ca="1">SUM((AS$1&gt;='Gastos com Pessoal'!$E$7:$E$106)*(AS$1&lt;='Gastos com Pessoal'!$F$7:$F$106)*INDIRECT(CONCATENATE("'Encargos e Benefícios'!",$BJ31))*(IF('Gastos com Pessoal'!$G$7:$G$106&lt;=AS$1,('Gastos com Pessoal'!$H$7:$H$106)+1,1))*(IF('Gastos com Pessoal'!$L$7:$L$106&lt;=AS$1,('Gastos com Pessoal'!$M$7:$M$106)+1,1))*(IF('Gastos com Pessoal'!$Q$7:$Q$106&lt;=AS$1,('Gastos com Pessoal'!$R$7:$R$106)+1,1)))</f>
        <v>0</v>
      </c>
      <c r="AT31" s="149">
        <f t="array" aca="1" ref="AT31" ca="1">SUM((AT$1&gt;='Gastos com Pessoal'!$E$7:$E$106)*(AT$1&lt;='Gastos com Pessoal'!$F$7:$F$106)*INDIRECT(CONCATENATE("'Encargos e Benefícios'!",$BJ31))*(IF('Gastos com Pessoal'!$G$7:$G$106&lt;=AT$1,('Gastos com Pessoal'!$H$7:$H$106)+1,1))*(IF('Gastos com Pessoal'!$L$7:$L$106&lt;=AT$1,('Gastos com Pessoal'!$M$7:$M$106)+1,1))*(IF('Gastos com Pessoal'!$Q$7:$Q$106&lt;=AT$1,('Gastos com Pessoal'!$R$7:$R$106)+1,1)))</f>
        <v>0</v>
      </c>
      <c r="AU31" s="149">
        <f t="array" aca="1" ref="AU31" ca="1">SUM((AU$1&gt;='Gastos com Pessoal'!$E$7:$E$106)*(AU$1&lt;='Gastos com Pessoal'!$F$7:$F$106)*INDIRECT(CONCATENATE("'Encargos e Benefícios'!",$BJ31))*(IF('Gastos com Pessoal'!$G$7:$G$106&lt;=AU$1,('Gastos com Pessoal'!$H$7:$H$106)+1,1))*(IF('Gastos com Pessoal'!$L$7:$L$106&lt;=AU$1,('Gastos com Pessoal'!$M$7:$M$106)+1,1))*(IF('Gastos com Pessoal'!$Q$7:$Q$106&lt;=AU$1,('Gastos com Pessoal'!$R$7:$R$106)+1,1)))</f>
        <v>0</v>
      </c>
      <c r="AV31" s="149">
        <f t="array" aca="1" ref="AV31" ca="1">SUM((AV$1&gt;='Gastos com Pessoal'!$E$7:$E$106)*(AV$1&lt;='Gastos com Pessoal'!$F$7:$F$106)*INDIRECT(CONCATENATE("'Encargos e Benefícios'!",$BJ31))*(IF('Gastos com Pessoal'!$G$7:$G$106&lt;=AV$1,('Gastos com Pessoal'!$H$7:$H$106)+1,1))*(IF('Gastos com Pessoal'!$L$7:$L$106&lt;=AV$1,('Gastos com Pessoal'!$M$7:$M$106)+1,1))*(IF('Gastos com Pessoal'!$Q$7:$Q$106&lt;=AV$1,('Gastos com Pessoal'!$R$7:$R$106)+1,1)))</f>
        <v>0</v>
      </c>
      <c r="AW31" s="149">
        <f t="array" aca="1" ref="AW31" ca="1">SUM((AW$1&gt;='Gastos com Pessoal'!$E$7:$E$106)*(AW$1&lt;='Gastos com Pessoal'!$F$7:$F$106)*INDIRECT(CONCATENATE("'Encargos e Benefícios'!",$BJ31))*(IF('Gastos com Pessoal'!$G$7:$G$106&lt;=AW$1,('Gastos com Pessoal'!$H$7:$H$106)+1,1))*(IF('Gastos com Pessoal'!$L$7:$L$106&lt;=AW$1,('Gastos com Pessoal'!$M$7:$M$106)+1,1))*(IF('Gastos com Pessoal'!$Q$7:$Q$106&lt;=AW$1,('Gastos com Pessoal'!$R$7:$R$106)+1,1)))</f>
        <v>0</v>
      </c>
      <c r="AX31" s="149">
        <f t="array" aca="1" ref="AX31" ca="1">SUM((AX$1&gt;='Gastos com Pessoal'!$E$7:$E$106)*(AX$1&lt;='Gastos com Pessoal'!$F$7:$F$106)*INDIRECT(CONCATENATE("'Encargos e Benefícios'!",$BJ31))*(IF('Gastos com Pessoal'!$G$7:$G$106&lt;=AX$1,('Gastos com Pessoal'!$H$7:$H$106)+1,1))*(IF('Gastos com Pessoal'!$L$7:$L$106&lt;=AX$1,('Gastos com Pessoal'!$M$7:$M$106)+1,1))*(IF('Gastos com Pessoal'!$Q$7:$Q$106&lt;=AX$1,('Gastos com Pessoal'!$R$7:$R$106)+1,1)))</f>
        <v>0</v>
      </c>
      <c r="AY31" s="144">
        <f t="shared" ref="AY31:AY42" ca="1" si="32">SUM(C31:AX31)</f>
        <v>14198302.64521678</v>
      </c>
      <c r="AZ31" s="156">
        <f t="shared" ref="AZ31:AZ43" ca="1" si="33">IF($AY$183=0,0,AY31/$AY$183)</f>
        <v>0.11850572232346755</v>
      </c>
      <c r="BI31" s="276" t="s">
        <v>349</v>
      </c>
      <c r="BJ31" s="277" t="s">
        <v>321</v>
      </c>
      <c r="BK31" s="277"/>
      <c r="BL31" s="276"/>
      <c r="BM31" s="276"/>
      <c r="BN31" s="276"/>
      <c r="BO31" s="276"/>
    </row>
    <row r="32" spans="1:67" s="99" customFormat="1" ht="23.25" customHeight="1">
      <c r="A32" s="29" t="s">
        <v>176</v>
      </c>
      <c r="B32" s="11" t="s">
        <v>20</v>
      </c>
      <c r="C32" s="149">
        <f t="array" aca="1" ref="C32" ca="1">SUM((C$1&gt;='Gastos com Pessoal'!$E$7:$E$106)*(C$1&lt;='Gastos com Pessoal'!$F$7:$F$106)*INDIRECT(CONCATENATE("'Encargos e Benefícios'!",$BJ32))*(IF('Gastos com Pessoal'!$G$7:$G$106&lt;=C$1,('Gastos com Pessoal'!$H$7:$H$106)+1,1))*(IF('Gastos com Pessoal'!$L$7:$L$106&lt;=C$1,('Gastos com Pessoal'!$M$7:$M$106)+1,1))*(IF('Gastos com Pessoal'!$Q$7:$Q$106&lt;=C$1,('Gastos com Pessoal'!$R$7:$R$106)+1,1)))</f>
        <v>0</v>
      </c>
      <c r="D32" s="149">
        <f t="array" aca="1" ref="D32" ca="1">SUM((D$1&gt;='Gastos com Pessoal'!$E$7:$E$106)*(D$1&lt;='Gastos com Pessoal'!$F$7:$F$106)*INDIRECT(CONCATENATE("'Encargos e Benefícios'!",$BJ32))*(IF('Gastos com Pessoal'!$G$7:$G$106&lt;=D$1,('Gastos com Pessoal'!$H$7:$H$106)+1,1))*(IF('Gastos com Pessoal'!$L$7:$L$106&lt;=D$1,('Gastos com Pessoal'!$M$7:$M$106)+1,1))*(IF('Gastos com Pessoal'!$Q$7:$Q$106&lt;=D$1,('Gastos com Pessoal'!$R$7:$R$106)+1,1)))</f>
        <v>13396.374248502605</v>
      </c>
      <c r="E32" s="149">
        <f t="array" aca="1" ref="E32" ca="1">SUM((E$1&gt;='Gastos com Pessoal'!$E$7:$E$106)*(E$1&lt;='Gastos com Pessoal'!$F$7:$F$106)*INDIRECT(CONCATENATE("'Encargos e Benefícios'!",$BJ32))*(IF('Gastos com Pessoal'!$G$7:$G$106&lt;=E$1,('Gastos com Pessoal'!$H$7:$H$106)+1,1))*(IF('Gastos com Pessoal'!$L$7:$L$106&lt;=E$1,('Gastos com Pessoal'!$M$7:$M$106)+1,1))*(IF('Gastos com Pessoal'!$Q$7:$Q$106&lt;=E$1,('Gastos com Pessoal'!$R$7:$R$106)+1,1)))</f>
        <v>13396.374248502605</v>
      </c>
      <c r="F32" s="149">
        <f t="array" aca="1" ref="F32" ca="1">SUM((F$1&gt;='Gastos com Pessoal'!$E$7:$E$106)*(F$1&lt;='Gastos com Pessoal'!$F$7:$F$106)*INDIRECT(CONCATENATE("'Encargos e Benefícios'!",$BJ32))*(IF('Gastos com Pessoal'!$G$7:$G$106&lt;=F$1,('Gastos com Pessoal'!$H$7:$H$106)+1,1))*(IF('Gastos com Pessoal'!$L$7:$L$106&lt;=F$1,('Gastos com Pessoal'!$M$7:$M$106)+1,1))*(IF('Gastos com Pessoal'!$Q$7:$Q$106&lt;=F$1,('Gastos com Pessoal'!$R$7:$R$106)+1,1)))</f>
        <v>13396.374248502605</v>
      </c>
      <c r="G32" s="149">
        <f t="array" aca="1" ref="G32" ca="1">SUM((G$1&gt;='Gastos com Pessoal'!$E$7:$E$106)*(G$1&lt;='Gastos com Pessoal'!$F$7:$F$106)*INDIRECT(CONCATENATE("'Encargos e Benefícios'!",$BJ32))*(IF('Gastos com Pessoal'!$G$7:$G$106&lt;=G$1,('Gastos com Pessoal'!$H$7:$H$106)+1,1))*(IF('Gastos com Pessoal'!$L$7:$L$106&lt;=G$1,('Gastos com Pessoal'!$M$7:$M$106)+1,1))*(IF('Gastos com Pessoal'!$Q$7:$Q$106&lt;=G$1,('Gastos com Pessoal'!$R$7:$R$106)+1,1)))</f>
        <v>13396.374248502605</v>
      </c>
      <c r="H32" s="149">
        <f t="array" aca="1" ref="H32" ca="1">SUM((H$1&gt;='Gastos com Pessoal'!$E$7:$E$106)*(H$1&lt;='Gastos com Pessoal'!$F$7:$F$106)*INDIRECT(CONCATENATE("'Encargos e Benefícios'!",$BJ32))*(IF('Gastos com Pessoal'!$G$7:$G$106&lt;=H$1,('Gastos com Pessoal'!$H$7:$H$106)+1,1))*(IF('Gastos com Pessoal'!$L$7:$L$106&lt;=H$1,('Gastos com Pessoal'!$M$7:$M$106)+1,1))*(IF('Gastos com Pessoal'!$Q$7:$Q$106&lt;=H$1,('Gastos com Pessoal'!$R$7:$R$106)+1,1)))</f>
        <v>13396.374248502605</v>
      </c>
      <c r="I32" s="149">
        <f t="array" aca="1" ref="I32" ca="1">SUM((I$1&gt;='Gastos com Pessoal'!$E$7:$E$106)*(I$1&lt;='Gastos com Pessoal'!$F$7:$F$106)*INDIRECT(CONCATENATE("'Encargos e Benefícios'!",$BJ32))*(IF('Gastos com Pessoal'!$G$7:$G$106&lt;=I$1,('Gastos com Pessoal'!$H$7:$H$106)+1,1))*(IF('Gastos com Pessoal'!$L$7:$L$106&lt;=I$1,('Gastos com Pessoal'!$M$7:$M$106)+1,1))*(IF('Gastos com Pessoal'!$Q$7:$Q$106&lt;=I$1,('Gastos com Pessoal'!$R$7:$R$106)+1,1)))</f>
        <v>13396.374248502605</v>
      </c>
      <c r="J32" s="149">
        <f t="array" aca="1" ref="J32" ca="1">SUM((J$1&gt;='Gastos com Pessoal'!$E$7:$E$106)*(J$1&lt;='Gastos com Pessoal'!$F$7:$F$106)*INDIRECT(CONCATENATE("'Encargos e Benefícios'!",$BJ32))*(IF('Gastos com Pessoal'!$G$7:$G$106&lt;=J$1,('Gastos com Pessoal'!$H$7:$H$106)+1,1))*(IF('Gastos com Pessoal'!$L$7:$L$106&lt;=J$1,('Gastos com Pessoal'!$M$7:$M$106)+1,1))*(IF('Gastos com Pessoal'!$Q$7:$Q$106&lt;=J$1,('Gastos com Pessoal'!$R$7:$R$106)+1,1)))</f>
        <v>13396.374248502605</v>
      </c>
      <c r="K32" s="149">
        <f t="array" aca="1" ref="K32" ca="1">SUM((K$1&gt;='Gastos com Pessoal'!$E$7:$E$106)*(K$1&lt;='Gastos com Pessoal'!$F$7:$F$106)*INDIRECT(CONCATENATE("'Encargos e Benefícios'!",$BJ32))*(IF('Gastos com Pessoal'!$G$7:$G$106&lt;=K$1,('Gastos com Pessoal'!$H$7:$H$106)+1,1))*(IF('Gastos com Pessoal'!$L$7:$L$106&lt;=K$1,('Gastos com Pessoal'!$M$7:$M$106)+1,1))*(IF('Gastos com Pessoal'!$Q$7:$Q$106&lt;=K$1,('Gastos com Pessoal'!$R$7:$R$106)+1,1)))</f>
        <v>13396.374248502605</v>
      </c>
      <c r="L32" s="149">
        <f t="array" aca="1" ref="L32" ca="1">SUM((L$1&gt;='Gastos com Pessoal'!$E$7:$E$106)*(L$1&lt;='Gastos com Pessoal'!$F$7:$F$106)*INDIRECT(CONCATENATE("'Encargos e Benefícios'!",$BJ32))*(IF('Gastos com Pessoal'!$G$7:$G$106&lt;=L$1,('Gastos com Pessoal'!$H$7:$H$106)+1,1))*(IF('Gastos com Pessoal'!$L$7:$L$106&lt;=L$1,('Gastos com Pessoal'!$M$7:$M$106)+1,1))*(IF('Gastos com Pessoal'!$Q$7:$Q$106&lt;=L$1,('Gastos com Pessoal'!$R$7:$R$106)+1,1)))</f>
        <v>13396.374248502605</v>
      </c>
      <c r="M32" s="149">
        <f t="array" aca="1" ref="M32" ca="1">SUM((M$1&gt;='Gastos com Pessoal'!$E$7:$E$106)*(M$1&lt;='Gastos com Pessoal'!$F$7:$F$106)*INDIRECT(CONCATENATE("'Encargos e Benefícios'!",$BJ32))*(IF('Gastos com Pessoal'!$G$7:$G$106&lt;=M$1,('Gastos com Pessoal'!$H$7:$H$106)+1,1))*(IF('Gastos com Pessoal'!$L$7:$L$106&lt;=M$1,('Gastos com Pessoal'!$M$7:$M$106)+1,1))*(IF('Gastos com Pessoal'!$Q$7:$Q$106&lt;=M$1,('Gastos com Pessoal'!$R$7:$R$106)+1,1)))</f>
        <v>13396.374248502605</v>
      </c>
      <c r="N32" s="149">
        <f t="array" aca="1" ref="N32" ca="1">SUM((N$1&gt;='Gastos com Pessoal'!$E$7:$E$106)*(N$1&lt;='Gastos com Pessoal'!$F$7:$F$106)*INDIRECT(CONCATENATE("'Encargos e Benefícios'!",$BJ32))*(IF('Gastos com Pessoal'!$G$7:$G$106&lt;=N$1,('Gastos com Pessoal'!$H$7:$H$106)+1,1))*(IF('Gastos com Pessoal'!$L$7:$L$106&lt;=N$1,('Gastos com Pessoal'!$M$7:$M$106)+1,1))*(IF('Gastos com Pessoal'!$Q$7:$Q$106&lt;=N$1,('Gastos com Pessoal'!$R$7:$R$106)+1,1)))</f>
        <v>13396.374248502605</v>
      </c>
      <c r="O32" s="149">
        <f t="array" aca="1" ref="O32" ca="1">SUM((O$1&gt;='Gastos com Pessoal'!$E$7:$E$106)*(O$1&lt;='Gastos com Pessoal'!$F$7:$F$106)*INDIRECT(CONCATENATE("'Encargos e Benefícios'!",$BJ32))*(IF('Gastos com Pessoal'!$G$7:$G$106&lt;=O$1,('Gastos com Pessoal'!$H$7:$H$106)+1,1))*(IF('Gastos com Pessoal'!$L$7:$L$106&lt;=O$1,('Gastos com Pessoal'!$M$7:$M$106)+1,1))*(IF('Gastos com Pessoal'!$Q$7:$Q$106&lt;=O$1,('Gastos com Pessoal'!$R$7:$R$106)+1,1)))</f>
        <v>13396.374248502605</v>
      </c>
      <c r="P32" s="149">
        <f t="array" aca="1" ref="P32" ca="1">SUM((P$1&gt;='Gastos com Pessoal'!$E$7:$E$106)*(P$1&lt;='Gastos com Pessoal'!$F$7:$F$106)*INDIRECT(CONCATENATE("'Encargos e Benefícios'!",$BJ32))*(IF('Gastos com Pessoal'!$G$7:$G$106&lt;=P$1,('Gastos com Pessoal'!$H$7:$H$106)+1,1))*(IF('Gastos com Pessoal'!$L$7:$L$106&lt;=P$1,('Gastos com Pessoal'!$M$7:$M$106)+1,1))*(IF('Gastos com Pessoal'!$Q$7:$Q$106&lt;=P$1,('Gastos com Pessoal'!$R$7:$R$106)+1,1)))</f>
        <v>13396.374248502605</v>
      </c>
      <c r="Q32" s="149">
        <f t="array" aca="1" ref="Q32" ca="1">SUM((Q$1&gt;='Gastos com Pessoal'!$E$7:$E$106)*(Q$1&lt;='Gastos com Pessoal'!$F$7:$F$106)*INDIRECT(CONCATENATE("'Encargos e Benefícios'!",$BJ32))*(IF('Gastos com Pessoal'!$G$7:$G$106&lt;=Q$1,('Gastos com Pessoal'!$H$7:$H$106)+1,1))*(IF('Gastos com Pessoal'!$L$7:$L$106&lt;=Q$1,('Gastos com Pessoal'!$M$7:$M$106)+1,1))*(IF('Gastos com Pessoal'!$Q$7:$Q$106&lt;=Q$1,('Gastos com Pessoal'!$R$7:$R$106)+1,1)))</f>
        <v>13396.374248502605</v>
      </c>
      <c r="R32" s="149">
        <f t="array" aca="1" ref="R32" ca="1">SUM((R$1&gt;='Gastos com Pessoal'!$E$7:$E$106)*(R$1&lt;='Gastos com Pessoal'!$F$7:$F$106)*INDIRECT(CONCATENATE("'Encargos e Benefícios'!",$BJ32))*(IF('Gastos com Pessoal'!$G$7:$G$106&lt;=R$1,('Gastos com Pessoal'!$H$7:$H$106)+1,1))*(IF('Gastos com Pessoal'!$L$7:$L$106&lt;=R$1,('Gastos com Pessoal'!$M$7:$M$106)+1,1))*(IF('Gastos com Pessoal'!$Q$7:$Q$106&lt;=R$1,('Gastos com Pessoal'!$R$7:$R$106)+1,1)))</f>
        <v>13396.374248502605</v>
      </c>
      <c r="S32" s="149">
        <f t="array" aca="1" ref="S32" ca="1">SUM((S$1&gt;='Gastos com Pessoal'!$E$7:$E$106)*(S$1&lt;='Gastos com Pessoal'!$F$7:$F$106)*INDIRECT(CONCATENATE("'Encargos e Benefícios'!",$BJ32))*(IF('Gastos com Pessoal'!$G$7:$G$106&lt;=S$1,('Gastos com Pessoal'!$H$7:$H$106)+1,1))*(IF('Gastos com Pessoal'!$L$7:$L$106&lt;=S$1,('Gastos com Pessoal'!$M$7:$M$106)+1,1))*(IF('Gastos com Pessoal'!$Q$7:$Q$106&lt;=S$1,('Gastos com Pessoal'!$R$7:$R$106)+1,1)))</f>
        <v>13396.374248502605</v>
      </c>
      <c r="T32" s="149">
        <f t="array" aca="1" ref="T32" ca="1">SUM((T$1&gt;='Gastos com Pessoal'!$E$7:$E$106)*(T$1&lt;='Gastos com Pessoal'!$F$7:$F$106)*INDIRECT(CONCATENATE("'Encargos e Benefícios'!",$BJ32))*(IF('Gastos com Pessoal'!$G$7:$G$106&lt;=T$1,('Gastos com Pessoal'!$H$7:$H$106)+1,1))*(IF('Gastos com Pessoal'!$L$7:$L$106&lt;=T$1,('Gastos com Pessoal'!$M$7:$M$106)+1,1))*(IF('Gastos com Pessoal'!$Q$7:$Q$106&lt;=T$1,('Gastos com Pessoal'!$R$7:$R$106)+1,1)))</f>
        <v>13396.374248502605</v>
      </c>
      <c r="U32" s="149">
        <f t="array" aca="1" ref="U32" ca="1">SUM((U$1&gt;='Gastos com Pessoal'!$E$7:$E$106)*(U$1&lt;='Gastos com Pessoal'!$F$7:$F$106)*INDIRECT(CONCATENATE("'Encargos e Benefícios'!",$BJ32))*(IF('Gastos com Pessoal'!$G$7:$G$106&lt;=U$1,('Gastos com Pessoal'!$H$7:$H$106)+1,1))*(IF('Gastos com Pessoal'!$L$7:$L$106&lt;=U$1,('Gastos com Pessoal'!$M$7:$M$106)+1,1))*(IF('Gastos com Pessoal'!$Q$7:$Q$106&lt;=U$1,('Gastos com Pessoal'!$R$7:$R$106)+1,1)))</f>
        <v>13396.374248502605</v>
      </c>
      <c r="V32" s="149">
        <f t="array" aca="1" ref="V32" ca="1">SUM((V$1&gt;='Gastos com Pessoal'!$E$7:$E$106)*(V$1&lt;='Gastos com Pessoal'!$F$7:$F$106)*INDIRECT(CONCATENATE("'Encargos e Benefícios'!",$BJ32))*(IF('Gastos com Pessoal'!$G$7:$G$106&lt;=V$1,('Gastos com Pessoal'!$H$7:$H$106)+1,1))*(IF('Gastos com Pessoal'!$L$7:$L$106&lt;=V$1,('Gastos com Pessoal'!$M$7:$M$106)+1,1))*(IF('Gastos com Pessoal'!$Q$7:$Q$106&lt;=V$1,('Gastos com Pessoal'!$R$7:$R$106)+1,1)))</f>
        <v>13396.374248502605</v>
      </c>
      <c r="W32" s="149">
        <f t="array" aca="1" ref="W32" ca="1">SUM((W$1&gt;='Gastos com Pessoal'!$E$7:$E$106)*(W$1&lt;='Gastos com Pessoal'!$F$7:$F$106)*INDIRECT(CONCATENATE("'Encargos e Benefícios'!",$BJ32))*(IF('Gastos com Pessoal'!$G$7:$G$106&lt;=W$1,('Gastos com Pessoal'!$H$7:$H$106)+1,1))*(IF('Gastos com Pessoal'!$L$7:$L$106&lt;=W$1,('Gastos com Pessoal'!$M$7:$M$106)+1,1))*(IF('Gastos com Pessoal'!$Q$7:$Q$106&lt;=W$1,('Gastos com Pessoal'!$R$7:$R$106)+1,1)))</f>
        <v>13396.374248502605</v>
      </c>
      <c r="X32" s="149">
        <f t="array" aca="1" ref="X32" ca="1">SUM((X$1&gt;='Gastos com Pessoal'!$E$7:$E$106)*(X$1&lt;='Gastos com Pessoal'!$F$7:$F$106)*INDIRECT(CONCATENATE("'Encargos e Benefícios'!",$BJ32))*(IF('Gastos com Pessoal'!$G$7:$G$106&lt;=X$1,('Gastos com Pessoal'!$H$7:$H$106)+1,1))*(IF('Gastos com Pessoal'!$L$7:$L$106&lt;=X$1,('Gastos com Pessoal'!$M$7:$M$106)+1,1))*(IF('Gastos com Pessoal'!$Q$7:$Q$106&lt;=X$1,('Gastos com Pessoal'!$R$7:$R$106)+1,1)))</f>
        <v>13396.374248502605</v>
      </c>
      <c r="Y32" s="149">
        <f t="array" aca="1" ref="Y32" ca="1">SUM((Y$1&gt;='Gastos com Pessoal'!$E$7:$E$106)*(Y$1&lt;='Gastos com Pessoal'!$F$7:$F$106)*INDIRECT(CONCATENATE("'Encargos e Benefícios'!",$BJ32))*(IF('Gastos com Pessoal'!$G$7:$G$106&lt;=Y$1,('Gastos com Pessoal'!$H$7:$H$106)+1,1))*(IF('Gastos com Pessoal'!$L$7:$L$106&lt;=Y$1,('Gastos com Pessoal'!$M$7:$M$106)+1,1))*(IF('Gastos com Pessoal'!$Q$7:$Q$106&lt;=Y$1,('Gastos com Pessoal'!$R$7:$R$106)+1,1)))</f>
        <v>13664.301733472659</v>
      </c>
      <c r="Z32" s="149">
        <f t="array" aca="1" ref="Z32" ca="1">SUM((Z$1&gt;='Gastos com Pessoal'!$E$7:$E$106)*(Z$1&lt;='Gastos com Pessoal'!$F$7:$F$106)*INDIRECT(CONCATENATE("'Encargos e Benefícios'!",$BJ32))*(IF('Gastos com Pessoal'!$G$7:$G$106&lt;=Z$1,('Gastos com Pessoal'!$H$7:$H$106)+1,1))*(IF('Gastos com Pessoal'!$L$7:$L$106&lt;=Z$1,('Gastos com Pessoal'!$M$7:$M$106)+1,1))*(IF('Gastos com Pessoal'!$Q$7:$Q$106&lt;=Z$1,('Gastos com Pessoal'!$R$7:$R$106)+1,1)))</f>
        <v>13664.301733472659</v>
      </c>
      <c r="AA32" s="149">
        <f t="array" aca="1" ref="AA32" ca="1">SUM((AA$1&gt;='Gastos com Pessoal'!$E$7:$E$106)*(AA$1&lt;='Gastos com Pessoal'!$F$7:$F$106)*INDIRECT(CONCATENATE("'Encargos e Benefícios'!",$BJ32))*(IF('Gastos com Pessoal'!$G$7:$G$106&lt;=AA$1,('Gastos com Pessoal'!$H$7:$H$106)+1,1))*(IF('Gastos com Pessoal'!$L$7:$L$106&lt;=AA$1,('Gastos com Pessoal'!$M$7:$M$106)+1,1))*(IF('Gastos com Pessoal'!$Q$7:$Q$106&lt;=AA$1,('Gastos com Pessoal'!$R$7:$R$106)+1,1)))</f>
        <v>13664.301733472659</v>
      </c>
      <c r="AB32" s="149">
        <f t="array" aca="1" ref="AB32" ca="1">SUM((AB$1&gt;='Gastos com Pessoal'!$E$7:$E$106)*(AB$1&lt;='Gastos com Pessoal'!$F$7:$F$106)*INDIRECT(CONCATENATE("'Encargos e Benefícios'!",$BJ32))*(IF('Gastos com Pessoal'!$G$7:$G$106&lt;=AB$1,('Gastos com Pessoal'!$H$7:$H$106)+1,1))*(IF('Gastos com Pessoal'!$L$7:$L$106&lt;=AB$1,('Gastos com Pessoal'!$M$7:$M$106)+1,1))*(IF('Gastos com Pessoal'!$Q$7:$Q$106&lt;=AB$1,('Gastos com Pessoal'!$R$7:$R$106)+1,1)))</f>
        <v>13664.301733472659</v>
      </c>
      <c r="AC32" s="149">
        <f t="array" aca="1" ref="AC32" ca="1">SUM((AC$1&gt;='Gastos com Pessoal'!$E$7:$E$106)*(AC$1&lt;='Gastos com Pessoal'!$F$7:$F$106)*INDIRECT(CONCATENATE("'Encargos e Benefícios'!",$BJ32))*(IF('Gastos com Pessoal'!$G$7:$G$106&lt;=AC$1,('Gastos com Pessoal'!$H$7:$H$106)+1,1))*(IF('Gastos com Pessoal'!$L$7:$L$106&lt;=AC$1,('Gastos com Pessoal'!$M$7:$M$106)+1,1))*(IF('Gastos com Pessoal'!$Q$7:$Q$106&lt;=AC$1,('Gastos com Pessoal'!$R$7:$R$106)+1,1)))</f>
        <v>13664.301733472659</v>
      </c>
      <c r="AD32" s="149">
        <f t="array" aca="1" ref="AD32" ca="1">SUM((AD$1&gt;='Gastos com Pessoal'!$E$7:$E$106)*(AD$1&lt;='Gastos com Pessoal'!$F$7:$F$106)*INDIRECT(CONCATENATE("'Encargos e Benefícios'!",$BJ32))*(IF('Gastos com Pessoal'!$G$7:$G$106&lt;=AD$1,('Gastos com Pessoal'!$H$7:$H$106)+1,1))*(IF('Gastos com Pessoal'!$L$7:$L$106&lt;=AD$1,('Gastos com Pessoal'!$M$7:$M$106)+1,1))*(IF('Gastos com Pessoal'!$Q$7:$Q$106&lt;=AD$1,('Gastos com Pessoal'!$R$7:$R$106)+1,1)))</f>
        <v>13664.301733472659</v>
      </c>
      <c r="AE32" s="149">
        <f t="array" aca="1" ref="AE32" ca="1">SUM((AE$1&gt;='Gastos com Pessoal'!$E$7:$E$106)*(AE$1&lt;='Gastos com Pessoal'!$F$7:$F$106)*INDIRECT(CONCATENATE("'Encargos e Benefícios'!",$BJ32))*(IF('Gastos com Pessoal'!$G$7:$G$106&lt;=AE$1,('Gastos com Pessoal'!$H$7:$H$106)+1,1))*(IF('Gastos com Pessoal'!$L$7:$L$106&lt;=AE$1,('Gastos com Pessoal'!$M$7:$M$106)+1,1))*(IF('Gastos com Pessoal'!$Q$7:$Q$106&lt;=AE$1,('Gastos com Pessoal'!$R$7:$R$106)+1,1)))</f>
        <v>13664.301733472659</v>
      </c>
      <c r="AF32" s="149">
        <f t="array" aca="1" ref="AF32" ca="1">SUM((AF$1&gt;='Gastos com Pessoal'!$E$7:$E$106)*(AF$1&lt;='Gastos com Pessoal'!$F$7:$F$106)*INDIRECT(CONCATENATE("'Encargos e Benefícios'!",$BJ32))*(IF('Gastos com Pessoal'!$G$7:$G$106&lt;=AF$1,('Gastos com Pessoal'!$H$7:$H$106)+1,1))*(IF('Gastos com Pessoal'!$L$7:$L$106&lt;=AF$1,('Gastos com Pessoal'!$M$7:$M$106)+1,1))*(IF('Gastos com Pessoal'!$Q$7:$Q$106&lt;=AF$1,('Gastos com Pessoal'!$R$7:$R$106)+1,1)))</f>
        <v>13664.301733472659</v>
      </c>
      <c r="AG32" s="149">
        <f t="array" aca="1" ref="AG32" ca="1">SUM((AG$1&gt;='Gastos com Pessoal'!$E$7:$E$106)*(AG$1&lt;='Gastos com Pessoal'!$F$7:$F$106)*INDIRECT(CONCATENATE("'Encargos e Benefícios'!",$BJ32))*(IF('Gastos com Pessoal'!$G$7:$G$106&lt;=AG$1,('Gastos com Pessoal'!$H$7:$H$106)+1,1))*(IF('Gastos com Pessoal'!$L$7:$L$106&lt;=AG$1,('Gastos com Pessoal'!$M$7:$M$106)+1,1))*(IF('Gastos com Pessoal'!$Q$7:$Q$106&lt;=AG$1,('Gastos com Pessoal'!$R$7:$R$106)+1,1)))</f>
        <v>13664.301733472659</v>
      </c>
      <c r="AH32" s="149">
        <f t="array" aca="1" ref="AH32" ca="1">SUM((AH$1&gt;='Gastos com Pessoal'!$E$7:$E$106)*(AH$1&lt;='Gastos com Pessoal'!$F$7:$F$106)*INDIRECT(CONCATENATE("'Encargos e Benefícios'!",$BJ32))*(IF('Gastos com Pessoal'!$G$7:$G$106&lt;=AH$1,('Gastos com Pessoal'!$H$7:$H$106)+1,1))*(IF('Gastos com Pessoal'!$L$7:$L$106&lt;=AH$1,('Gastos com Pessoal'!$M$7:$M$106)+1,1))*(IF('Gastos com Pessoal'!$Q$7:$Q$106&lt;=AH$1,('Gastos com Pessoal'!$R$7:$R$106)+1,1)))</f>
        <v>13664.301733472659</v>
      </c>
      <c r="AI32" s="149">
        <f t="array" aca="1" ref="AI32" ca="1">SUM((AI$1&gt;='Gastos com Pessoal'!$E$7:$E$106)*(AI$1&lt;='Gastos com Pessoal'!$F$7:$F$106)*INDIRECT(CONCATENATE("'Encargos e Benefícios'!",$BJ32))*(IF('Gastos com Pessoal'!$G$7:$G$106&lt;=AI$1,('Gastos com Pessoal'!$H$7:$H$106)+1,1))*(IF('Gastos com Pessoal'!$L$7:$L$106&lt;=AI$1,('Gastos com Pessoal'!$M$7:$M$106)+1,1))*(IF('Gastos com Pessoal'!$Q$7:$Q$106&lt;=AI$1,('Gastos com Pessoal'!$R$7:$R$106)+1,1)))</f>
        <v>13664.301733472659</v>
      </c>
      <c r="AJ32" s="149">
        <f t="array" aca="1" ref="AJ32" ca="1">SUM((AJ$1&gt;='Gastos com Pessoal'!$E$7:$E$106)*(AJ$1&lt;='Gastos com Pessoal'!$F$7:$F$106)*INDIRECT(CONCATENATE("'Encargos e Benefícios'!",$BJ32))*(IF('Gastos com Pessoal'!$G$7:$G$106&lt;=AJ$1,('Gastos com Pessoal'!$H$7:$H$106)+1,1))*(IF('Gastos com Pessoal'!$L$7:$L$106&lt;=AJ$1,('Gastos com Pessoal'!$M$7:$M$106)+1,1))*(IF('Gastos com Pessoal'!$Q$7:$Q$106&lt;=AJ$1,('Gastos com Pessoal'!$R$7:$R$106)+1,1)))</f>
        <v>13664.301733472659</v>
      </c>
      <c r="AK32" s="149">
        <f t="array" aca="1" ref="AK32" ca="1">SUM((AK$1&gt;='Gastos com Pessoal'!$E$7:$E$106)*(AK$1&lt;='Gastos com Pessoal'!$F$7:$F$106)*INDIRECT(CONCATENATE("'Encargos e Benefícios'!",$BJ32))*(IF('Gastos com Pessoal'!$G$7:$G$106&lt;=AK$1,('Gastos com Pessoal'!$H$7:$H$106)+1,1))*(IF('Gastos com Pessoal'!$L$7:$L$106&lt;=AK$1,('Gastos com Pessoal'!$M$7:$M$106)+1,1))*(IF('Gastos com Pessoal'!$Q$7:$Q$106&lt;=AK$1,('Gastos com Pessoal'!$R$7:$R$106)+1,1)))</f>
        <v>13937.58776814211</v>
      </c>
      <c r="AL32" s="149">
        <f t="array" aca="1" ref="AL32" ca="1">SUM((AL$1&gt;='Gastos com Pessoal'!$E$7:$E$106)*(AL$1&lt;='Gastos com Pessoal'!$F$7:$F$106)*INDIRECT(CONCATENATE("'Encargos e Benefícios'!",$BJ32))*(IF('Gastos com Pessoal'!$G$7:$G$106&lt;=AL$1,('Gastos com Pessoal'!$H$7:$H$106)+1,1))*(IF('Gastos com Pessoal'!$L$7:$L$106&lt;=AL$1,('Gastos com Pessoal'!$M$7:$M$106)+1,1))*(IF('Gastos com Pessoal'!$Q$7:$Q$106&lt;=AL$1,('Gastos com Pessoal'!$R$7:$R$106)+1,1)))</f>
        <v>13937.58776814211</v>
      </c>
      <c r="AM32" s="149">
        <f t="array" aca="1" ref="AM32" ca="1">SUM((AM$1&gt;='Gastos com Pessoal'!$E$7:$E$106)*(AM$1&lt;='Gastos com Pessoal'!$F$7:$F$106)*INDIRECT(CONCATENATE("'Encargos e Benefícios'!",$BJ32))*(IF('Gastos com Pessoal'!$G$7:$G$106&lt;=AM$1,('Gastos com Pessoal'!$H$7:$H$106)+1,1))*(IF('Gastos com Pessoal'!$L$7:$L$106&lt;=AM$1,('Gastos com Pessoal'!$M$7:$M$106)+1,1))*(IF('Gastos com Pessoal'!$Q$7:$Q$106&lt;=AM$1,('Gastos com Pessoal'!$R$7:$R$106)+1,1)))</f>
        <v>13937.58776814211</v>
      </c>
      <c r="AN32" s="149">
        <f t="array" aca="1" ref="AN32" ca="1">SUM((AN$1&gt;='Gastos com Pessoal'!$E$7:$E$106)*(AN$1&lt;='Gastos com Pessoal'!$F$7:$F$106)*INDIRECT(CONCATENATE("'Encargos e Benefícios'!",$BJ32))*(IF('Gastos com Pessoal'!$G$7:$G$106&lt;=AN$1,('Gastos com Pessoal'!$H$7:$H$106)+1,1))*(IF('Gastos com Pessoal'!$L$7:$L$106&lt;=AN$1,('Gastos com Pessoal'!$M$7:$M$106)+1,1))*(IF('Gastos com Pessoal'!$Q$7:$Q$106&lt;=AN$1,('Gastos com Pessoal'!$R$7:$R$106)+1,1)))</f>
        <v>13937.58776814211</v>
      </c>
      <c r="AO32" s="149">
        <f t="array" aca="1" ref="AO32" ca="1">SUM((AO$1&gt;='Gastos com Pessoal'!$E$7:$E$106)*(AO$1&lt;='Gastos com Pessoal'!$F$7:$F$106)*INDIRECT(CONCATENATE("'Encargos e Benefícios'!",$BJ32))*(IF('Gastos com Pessoal'!$G$7:$G$106&lt;=AO$1,('Gastos com Pessoal'!$H$7:$H$106)+1,1))*(IF('Gastos com Pessoal'!$L$7:$L$106&lt;=AO$1,('Gastos com Pessoal'!$M$7:$M$106)+1,1))*(IF('Gastos com Pessoal'!$Q$7:$Q$106&lt;=AO$1,('Gastos com Pessoal'!$R$7:$R$106)+1,1)))</f>
        <v>13937.58776814211</v>
      </c>
      <c r="AP32" s="149">
        <f t="array" aca="1" ref="AP32" ca="1">SUM((AP$1&gt;='Gastos com Pessoal'!$E$7:$E$106)*(AP$1&lt;='Gastos com Pessoal'!$F$7:$F$106)*INDIRECT(CONCATENATE("'Encargos e Benefícios'!",$BJ32))*(IF('Gastos com Pessoal'!$G$7:$G$106&lt;=AP$1,('Gastos com Pessoal'!$H$7:$H$106)+1,1))*(IF('Gastos com Pessoal'!$L$7:$L$106&lt;=AP$1,('Gastos com Pessoal'!$M$7:$M$106)+1,1))*(IF('Gastos com Pessoal'!$Q$7:$Q$106&lt;=AP$1,('Gastos com Pessoal'!$R$7:$R$106)+1,1)))</f>
        <v>13937.58776814211</v>
      </c>
      <c r="AQ32" s="149">
        <f t="array" aca="1" ref="AQ32" ca="1">SUM((AQ$1&gt;='Gastos com Pessoal'!$E$7:$E$106)*(AQ$1&lt;='Gastos com Pessoal'!$F$7:$F$106)*INDIRECT(CONCATENATE("'Encargos e Benefícios'!",$BJ32))*(IF('Gastos com Pessoal'!$G$7:$G$106&lt;=AQ$1,('Gastos com Pessoal'!$H$7:$H$106)+1,1))*(IF('Gastos com Pessoal'!$L$7:$L$106&lt;=AQ$1,('Gastos com Pessoal'!$M$7:$M$106)+1,1))*(IF('Gastos com Pessoal'!$Q$7:$Q$106&lt;=AQ$1,('Gastos com Pessoal'!$R$7:$R$106)+1,1)))</f>
        <v>13937.58776814211</v>
      </c>
      <c r="AR32" s="149">
        <f t="array" aca="1" ref="AR32" ca="1">SUM((AR$1&gt;='Gastos com Pessoal'!$E$7:$E$106)*(AR$1&lt;='Gastos com Pessoal'!$F$7:$F$106)*INDIRECT(CONCATENATE("'Encargos e Benefícios'!",$BJ32))*(IF('Gastos com Pessoal'!$G$7:$G$106&lt;=AR$1,('Gastos com Pessoal'!$H$7:$H$106)+1,1))*(IF('Gastos com Pessoal'!$L$7:$L$106&lt;=AR$1,('Gastos com Pessoal'!$M$7:$M$106)+1,1))*(IF('Gastos com Pessoal'!$Q$7:$Q$106&lt;=AR$1,('Gastos com Pessoal'!$R$7:$R$106)+1,1)))</f>
        <v>13937.58776814211</v>
      </c>
      <c r="AS32" s="149">
        <f t="array" aca="1" ref="AS32" ca="1">SUM((AS$1&gt;='Gastos com Pessoal'!$E$7:$E$106)*(AS$1&lt;='Gastos com Pessoal'!$F$7:$F$106)*INDIRECT(CONCATENATE("'Encargos e Benefícios'!",$BJ32))*(IF('Gastos com Pessoal'!$G$7:$G$106&lt;=AS$1,('Gastos com Pessoal'!$H$7:$H$106)+1,1))*(IF('Gastos com Pessoal'!$L$7:$L$106&lt;=AS$1,('Gastos com Pessoal'!$M$7:$M$106)+1,1))*(IF('Gastos com Pessoal'!$Q$7:$Q$106&lt;=AS$1,('Gastos com Pessoal'!$R$7:$R$106)+1,1)))</f>
        <v>0</v>
      </c>
      <c r="AT32" s="149">
        <f t="array" aca="1" ref="AT32" ca="1">SUM((AT$1&gt;='Gastos com Pessoal'!$E$7:$E$106)*(AT$1&lt;='Gastos com Pessoal'!$F$7:$F$106)*INDIRECT(CONCATENATE("'Encargos e Benefícios'!",$BJ32))*(IF('Gastos com Pessoal'!$G$7:$G$106&lt;=AT$1,('Gastos com Pessoal'!$H$7:$H$106)+1,1))*(IF('Gastos com Pessoal'!$L$7:$L$106&lt;=AT$1,('Gastos com Pessoal'!$M$7:$M$106)+1,1))*(IF('Gastos com Pessoal'!$Q$7:$Q$106&lt;=AT$1,('Gastos com Pessoal'!$R$7:$R$106)+1,1)))</f>
        <v>0</v>
      </c>
      <c r="AU32" s="149">
        <f t="array" aca="1" ref="AU32" ca="1">SUM((AU$1&gt;='Gastos com Pessoal'!$E$7:$E$106)*(AU$1&lt;='Gastos com Pessoal'!$F$7:$F$106)*INDIRECT(CONCATENATE("'Encargos e Benefícios'!",$BJ32))*(IF('Gastos com Pessoal'!$G$7:$G$106&lt;=AU$1,('Gastos com Pessoal'!$H$7:$H$106)+1,1))*(IF('Gastos com Pessoal'!$L$7:$L$106&lt;=AU$1,('Gastos com Pessoal'!$M$7:$M$106)+1,1))*(IF('Gastos com Pessoal'!$Q$7:$Q$106&lt;=AU$1,('Gastos com Pessoal'!$R$7:$R$106)+1,1)))</f>
        <v>0</v>
      </c>
      <c r="AV32" s="149">
        <f t="array" aca="1" ref="AV32" ca="1">SUM((AV$1&gt;='Gastos com Pessoal'!$E$7:$E$106)*(AV$1&lt;='Gastos com Pessoal'!$F$7:$F$106)*INDIRECT(CONCATENATE("'Encargos e Benefícios'!",$BJ32))*(IF('Gastos com Pessoal'!$G$7:$G$106&lt;=AV$1,('Gastos com Pessoal'!$H$7:$H$106)+1,1))*(IF('Gastos com Pessoal'!$L$7:$L$106&lt;=AV$1,('Gastos com Pessoal'!$M$7:$M$106)+1,1))*(IF('Gastos com Pessoal'!$Q$7:$Q$106&lt;=AV$1,('Gastos com Pessoal'!$R$7:$R$106)+1,1)))</f>
        <v>0</v>
      </c>
      <c r="AW32" s="149">
        <f t="array" aca="1" ref="AW32" ca="1">SUM((AW$1&gt;='Gastos com Pessoal'!$E$7:$E$106)*(AW$1&lt;='Gastos com Pessoal'!$F$7:$F$106)*INDIRECT(CONCATENATE("'Encargos e Benefícios'!",$BJ32))*(IF('Gastos com Pessoal'!$G$7:$G$106&lt;=AW$1,('Gastos com Pessoal'!$H$7:$H$106)+1,1))*(IF('Gastos com Pessoal'!$L$7:$L$106&lt;=AW$1,('Gastos com Pessoal'!$M$7:$M$106)+1,1))*(IF('Gastos com Pessoal'!$Q$7:$Q$106&lt;=AW$1,('Gastos com Pessoal'!$R$7:$R$106)+1,1)))</f>
        <v>0</v>
      </c>
      <c r="AX32" s="149">
        <f t="array" aca="1" ref="AX32" ca="1">SUM((AX$1&gt;='Gastos com Pessoal'!$E$7:$E$106)*(AX$1&lt;='Gastos com Pessoal'!$F$7:$F$106)*INDIRECT(CONCATENATE("'Encargos e Benefícios'!",$BJ32))*(IF('Gastos com Pessoal'!$G$7:$G$106&lt;=AX$1,('Gastos com Pessoal'!$H$7:$H$106)+1,1))*(IF('Gastos com Pessoal'!$L$7:$L$106&lt;=AX$1,('Gastos com Pessoal'!$M$7:$M$106)+1,1))*(IF('Gastos com Pessoal'!$Q$7:$Q$106&lt;=AX$1,('Gastos com Pessoal'!$R$7:$R$106)+1,1)))</f>
        <v>0</v>
      </c>
      <c r="AY32" s="144">
        <f t="shared" ca="1" si="32"/>
        <v>556796.18216536369</v>
      </c>
      <c r="AZ32" s="156">
        <f t="shared" ca="1" si="33"/>
        <v>4.6472832283712745E-3</v>
      </c>
      <c r="BI32" s="276" t="s">
        <v>349</v>
      </c>
      <c r="BJ32" s="277" t="s">
        <v>322</v>
      </c>
      <c r="BK32" s="277"/>
      <c r="BL32" s="276"/>
      <c r="BM32" s="276"/>
      <c r="BN32" s="276"/>
      <c r="BO32" s="276"/>
    </row>
    <row r="33" spans="1:69" s="99" customFormat="1" ht="23.25" customHeight="1">
      <c r="A33" s="29" t="s">
        <v>263</v>
      </c>
      <c r="B33" s="11" t="s">
        <v>60</v>
      </c>
      <c r="C33" s="149">
        <f t="array" aca="1" ref="C33" ca="1">SUM((C$1&gt;='Gastos com Pessoal'!$E$7:$E$106)*(C$1&lt;='Gastos com Pessoal'!$F$7:$F$106)*INDIRECT(CONCATENATE("'Encargos e Benefícios'!",$BJ33))*(IF('Gastos com Pessoal'!$G$7:$G$106&lt;=C$1,('Gastos com Pessoal'!$H$7:$H$106)+1,1))*(IF('Gastos com Pessoal'!$L$7:$L$106&lt;=C$1,('Gastos com Pessoal'!$M$7:$M$106)+1,1))*(IF('Gastos com Pessoal'!$Q$7:$Q$106&lt;=C$1,('Gastos com Pessoal'!$R$7:$R$106)+1,1)))</f>
        <v>0</v>
      </c>
      <c r="D33" s="149">
        <f t="array" aca="1" ref="D33" ca="1">SUM((D$1&gt;='Gastos com Pessoal'!$E$7:$E$106)*(D$1&lt;='Gastos com Pessoal'!$F$7:$F$106)*INDIRECT(CONCATENATE("'Encargos e Benefícios'!",$BJ33))*(IF('Gastos com Pessoal'!$G$7:$G$106&lt;=D$1,('Gastos com Pessoal'!$H$7:$H$106)+1,1))*(IF('Gastos com Pessoal'!$L$7:$L$106&lt;=D$1,('Gastos com Pessoal'!$M$7:$M$106)+1,1))*(IF('Gastos com Pessoal'!$Q$7:$Q$106&lt;=D$1,('Gastos com Pessoal'!$R$7:$R$106)+1,1)))</f>
        <v>107170.99398802084</v>
      </c>
      <c r="E33" s="149">
        <f t="array" aca="1" ref="E33" ca="1">SUM((E$1&gt;='Gastos com Pessoal'!$E$7:$E$106)*(E$1&lt;='Gastos com Pessoal'!$F$7:$F$106)*INDIRECT(CONCATENATE("'Encargos e Benefícios'!",$BJ33))*(IF('Gastos com Pessoal'!$G$7:$G$106&lt;=E$1,('Gastos com Pessoal'!$H$7:$H$106)+1,1))*(IF('Gastos com Pessoal'!$L$7:$L$106&lt;=E$1,('Gastos com Pessoal'!$M$7:$M$106)+1,1))*(IF('Gastos com Pessoal'!$Q$7:$Q$106&lt;=E$1,('Gastos com Pessoal'!$R$7:$R$106)+1,1)))</f>
        <v>107170.99398802084</v>
      </c>
      <c r="F33" s="149">
        <f t="array" aca="1" ref="F33" ca="1">SUM((F$1&gt;='Gastos com Pessoal'!$E$7:$E$106)*(F$1&lt;='Gastos com Pessoal'!$F$7:$F$106)*INDIRECT(CONCATENATE("'Encargos e Benefícios'!",$BJ33))*(IF('Gastos com Pessoal'!$G$7:$G$106&lt;=F$1,('Gastos com Pessoal'!$H$7:$H$106)+1,1))*(IF('Gastos com Pessoal'!$L$7:$L$106&lt;=F$1,('Gastos com Pessoal'!$M$7:$M$106)+1,1))*(IF('Gastos com Pessoal'!$Q$7:$Q$106&lt;=F$1,('Gastos com Pessoal'!$R$7:$R$106)+1,1)))</f>
        <v>107170.99398802084</v>
      </c>
      <c r="G33" s="149">
        <f t="array" aca="1" ref="G33" ca="1">SUM((G$1&gt;='Gastos com Pessoal'!$E$7:$E$106)*(G$1&lt;='Gastos com Pessoal'!$F$7:$F$106)*INDIRECT(CONCATENATE("'Encargos e Benefícios'!",$BJ33))*(IF('Gastos com Pessoal'!$G$7:$G$106&lt;=G$1,('Gastos com Pessoal'!$H$7:$H$106)+1,1))*(IF('Gastos com Pessoal'!$L$7:$L$106&lt;=G$1,('Gastos com Pessoal'!$M$7:$M$106)+1,1))*(IF('Gastos com Pessoal'!$Q$7:$Q$106&lt;=G$1,('Gastos com Pessoal'!$R$7:$R$106)+1,1)))</f>
        <v>107170.99398802084</v>
      </c>
      <c r="H33" s="149">
        <f t="array" aca="1" ref="H33" ca="1">SUM((H$1&gt;='Gastos com Pessoal'!$E$7:$E$106)*(H$1&lt;='Gastos com Pessoal'!$F$7:$F$106)*INDIRECT(CONCATENATE("'Encargos e Benefícios'!",$BJ33))*(IF('Gastos com Pessoal'!$G$7:$G$106&lt;=H$1,('Gastos com Pessoal'!$H$7:$H$106)+1,1))*(IF('Gastos com Pessoal'!$L$7:$L$106&lt;=H$1,('Gastos com Pessoal'!$M$7:$M$106)+1,1))*(IF('Gastos com Pessoal'!$Q$7:$Q$106&lt;=H$1,('Gastos com Pessoal'!$R$7:$R$106)+1,1)))</f>
        <v>107170.99398802084</v>
      </c>
      <c r="I33" s="149">
        <f t="array" aca="1" ref="I33" ca="1">SUM((I$1&gt;='Gastos com Pessoal'!$E$7:$E$106)*(I$1&lt;='Gastos com Pessoal'!$F$7:$F$106)*INDIRECT(CONCATENATE("'Encargos e Benefícios'!",$BJ33))*(IF('Gastos com Pessoal'!$G$7:$G$106&lt;=I$1,('Gastos com Pessoal'!$H$7:$H$106)+1,1))*(IF('Gastos com Pessoal'!$L$7:$L$106&lt;=I$1,('Gastos com Pessoal'!$M$7:$M$106)+1,1))*(IF('Gastos com Pessoal'!$Q$7:$Q$106&lt;=I$1,('Gastos com Pessoal'!$R$7:$R$106)+1,1)))</f>
        <v>107170.99398802084</v>
      </c>
      <c r="J33" s="149">
        <f t="array" aca="1" ref="J33" ca="1">SUM((J$1&gt;='Gastos com Pessoal'!$E$7:$E$106)*(J$1&lt;='Gastos com Pessoal'!$F$7:$F$106)*INDIRECT(CONCATENATE("'Encargos e Benefícios'!",$BJ33))*(IF('Gastos com Pessoal'!$G$7:$G$106&lt;=J$1,('Gastos com Pessoal'!$H$7:$H$106)+1,1))*(IF('Gastos com Pessoal'!$L$7:$L$106&lt;=J$1,('Gastos com Pessoal'!$M$7:$M$106)+1,1))*(IF('Gastos com Pessoal'!$Q$7:$Q$106&lt;=J$1,('Gastos com Pessoal'!$R$7:$R$106)+1,1)))</f>
        <v>107170.99398802084</v>
      </c>
      <c r="K33" s="149">
        <f t="array" aca="1" ref="K33" ca="1">SUM((K$1&gt;='Gastos com Pessoal'!$E$7:$E$106)*(K$1&lt;='Gastos com Pessoal'!$F$7:$F$106)*INDIRECT(CONCATENATE("'Encargos e Benefícios'!",$BJ33))*(IF('Gastos com Pessoal'!$G$7:$G$106&lt;=K$1,('Gastos com Pessoal'!$H$7:$H$106)+1,1))*(IF('Gastos com Pessoal'!$L$7:$L$106&lt;=K$1,('Gastos com Pessoal'!$M$7:$M$106)+1,1))*(IF('Gastos com Pessoal'!$Q$7:$Q$106&lt;=K$1,('Gastos com Pessoal'!$R$7:$R$106)+1,1)))</f>
        <v>107170.99398802084</v>
      </c>
      <c r="L33" s="149">
        <f t="array" aca="1" ref="L33" ca="1">SUM((L$1&gt;='Gastos com Pessoal'!$E$7:$E$106)*(L$1&lt;='Gastos com Pessoal'!$F$7:$F$106)*INDIRECT(CONCATENATE("'Encargos e Benefícios'!",$BJ33))*(IF('Gastos com Pessoal'!$G$7:$G$106&lt;=L$1,('Gastos com Pessoal'!$H$7:$H$106)+1,1))*(IF('Gastos com Pessoal'!$L$7:$L$106&lt;=L$1,('Gastos com Pessoal'!$M$7:$M$106)+1,1))*(IF('Gastos com Pessoal'!$Q$7:$Q$106&lt;=L$1,('Gastos com Pessoal'!$R$7:$R$106)+1,1)))</f>
        <v>107170.99398802084</v>
      </c>
      <c r="M33" s="149">
        <f t="array" aca="1" ref="M33" ca="1">SUM((M$1&gt;='Gastos com Pessoal'!$E$7:$E$106)*(M$1&lt;='Gastos com Pessoal'!$F$7:$F$106)*INDIRECT(CONCATENATE("'Encargos e Benefícios'!",$BJ33))*(IF('Gastos com Pessoal'!$G$7:$G$106&lt;=M$1,('Gastos com Pessoal'!$H$7:$H$106)+1,1))*(IF('Gastos com Pessoal'!$L$7:$L$106&lt;=M$1,('Gastos com Pessoal'!$M$7:$M$106)+1,1))*(IF('Gastos com Pessoal'!$Q$7:$Q$106&lt;=M$1,('Gastos com Pessoal'!$R$7:$R$106)+1,1)))</f>
        <v>107170.99398802084</v>
      </c>
      <c r="N33" s="149">
        <f t="array" aca="1" ref="N33" ca="1">SUM((N$1&gt;='Gastos com Pessoal'!$E$7:$E$106)*(N$1&lt;='Gastos com Pessoal'!$F$7:$F$106)*INDIRECT(CONCATENATE("'Encargos e Benefícios'!",$BJ33))*(IF('Gastos com Pessoal'!$G$7:$G$106&lt;=N$1,('Gastos com Pessoal'!$H$7:$H$106)+1,1))*(IF('Gastos com Pessoal'!$L$7:$L$106&lt;=N$1,('Gastos com Pessoal'!$M$7:$M$106)+1,1))*(IF('Gastos com Pessoal'!$Q$7:$Q$106&lt;=N$1,('Gastos com Pessoal'!$R$7:$R$106)+1,1)))</f>
        <v>107170.99398802084</v>
      </c>
      <c r="O33" s="149">
        <f t="array" aca="1" ref="O33" ca="1">SUM((O$1&gt;='Gastos com Pessoal'!$E$7:$E$106)*(O$1&lt;='Gastos com Pessoal'!$F$7:$F$106)*INDIRECT(CONCATENATE("'Encargos e Benefícios'!",$BJ33))*(IF('Gastos com Pessoal'!$G$7:$G$106&lt;=O$1,('Gastos com Pessoal'!$H$7:$H$106)+1,1))*(IF('Gastos com Pessoal'!$L$7:$L$106&lt;=O$1,('Gastos com Pessoal'!$M$7:$M$106)+1,1))*(IF('Gastos com Pessoal'!$Q$7:$Q$106&lt;=O$1,('Gastos com Pessoal'!$R$7:$R$106)+1,1)))</f>
        <v>107170.99398802084</v>
      </c>
      <c r="P33" s="149">
        <f t="array" aca="1" ref="P33" ca="1">SUM((P$1&gt;='Gastos com Pessoal'!$E$7:$E$106)*(P$1&lt;='Gastos com Pessoal'!$F$7:$F$106)*INDIRECT(CONCATENATE("'Encargos e Benefícios'!",$BJ33))*(IF('Gastos com Pessoal'!$G$7:$G$106&lt;=P$1,('Gastos com Pessoal'!$H$7:$H$106)+1,1))*(IF('Gastos com Pessoal'!$L$7:$L$106&lt;=P$1,('Gastos com Pessoal'!$M$7:$M$106)+1,1))*(IF('Gastos com Pessoal'!$Q$7:$Q$106&lt;=P$1,('Gastos com Pessoal'!$R$7:$R$106)+1,1)))</f>
        <v>107170.99398802084</v>
      </c>
      <c r="Q33" s="149">
        <f t="array" aca="1" ref="Q33" ca="1">SUM((Q$1&gt;='Gastos com Pessoal'!$E$7:$E$106)*(Q$1&lt;='Gastos com Pessoal'!$F$7:$F$106)*INDIRECT(CONCATENATE("'Encargos e Benefícios'!",$BJ33))*(IF('Gastos com Pessoal'!$G$7:$G$106&lt;=Q$1,('Gastos com Pessoal'!$H$7:$H$106)+1,1))*(IF('Gastos com Pessoal'!$L$7:$L$106&lt;=Q$1,('Gastos com Pessoal'!$M$7:$M$106)+1,1))*(IF('Gastos com Pessoal'!$Q$7:$Q$106&lt;=Q$1,('Gastos com Pessoal'!$R$7:$R$106)+1,1)))</f>
        <v>107170.99398802084</v>
      </c>
      <c r="R33" s="149">
        <f t="array" aca="1" ref="R33" ca="1">SUM((R$1&gt;='Gastos com Pessoal'!$E$7:$E$106)*(R$1&lt;='Gastos com Pessoal'!$F$7:$F$106)*INDIRECT(CONCATENATE("'Encargos e Benefícios'!",$BJ33))*(IF('Gastos com Pessoal'!$G$7:$G$106&lt;=R$1,('Gastos com Pessoal'!$H$7:$H$106)+1,1))*(IF('Gastos com Pessoal'!$L$7:$L$106&lt;=R$1,('Gastos com Pessoal'!$M$7:$M$106)+1,1))*(IF('Gastos com Pessoal'!$Q$7:$Q$106&lt;=R$1,('Gastos com Pessoal'!$R$7:$R$106)+1,1)))</f>
        <v>107170.99398802084</v>
      </c>
      <c r="S33" s="149">
        <f t="array" aca="1" ref="S33" ca="1">SUM((S$1&gt;='Gastos com Pessoal'!$E$7:$E$106)*(S$1&lt;='Gastos com Pessoal'!$F$7:$F$106)*INDIRECT(CONCATENATE("'Encargos e Benefícios'!",$BJ33))*(IF('Gastos com Pessoal'!$G$7:$G$106&lt;=S$1,('Gastos com Pessoal'!$H$7:$H$106)+1,1))*(IF('Gastos com Pessoal'!$L$7:$L$106&lt;=S$1,('Gastos com Pessoal'!$M$7:$M$106)+1,1))*(IF('Gastos com Pessoal'!$Q$7:$Q$106&lt;=S$1,('Gastos com Pessoal'!$R$7:$R$106)+1,1)))</f>
        <v>107170.99398802084</v>
      </c>
      <c r="T33" s="149">
        <f t="array" aca="1" ref="T33" ca="1">SUM((T$1&gt;='Gastos com Pessoal'!$E$7:$E$106)*(T$1&lt;='Gastos com Pessoal'!$F$7:$F$106)*INDIRECT(CONCATENATE("'Encargos e Benefícios'!",$BJ33))*(IF('Gastos com Pessoal'!$G$7:$G$106&lt;=T$1,('Gastos com Pessoal'!$H$7:$H$106)+1,1))*(IF('Gastos com Pessoal'!$L$7:$L$106&lt;=T$1,('Gastos com Pessoal'!$M$7:$M$106)+1,1))*(IF('Gastos com Pessoal'!$Q$7:$Q$106&lt;=T$1,('Gastos com Pessoal'!$R$7:$R$106)+1,1)))</f>
        <v>107170.99398802084</v>
      </c>
      <c r="U33" s="149">
        <f t="array" aca="1" ref="U33" ca="1">SUM((U$1&gt;='Gastos com Pessoal'!$E$7:$E$106)*(U$1&lt;='Gastos com Pessoal'!$F$7:$F$106)*INDIRECT(CONCATENATE("'Encargos e Benefícios'!",$BJ33))*(IF('Gastos com Pessoal'!$G$7:$G$106&lt;=U$1,('Gastos com Pessoal'!$H$7:$H$106)+1,1))*(IF('Gastos com Pessoal'!$L$7:$L$106&lt;=U$1,('Gastos com Pessoal'!$M$7:$M$106)+1,1))*(IF('Gastos com Pessoal'!$Q$7:$Q$106&lt;=U$1,('Gastos com Pessoal'!$R$7:$R$106)+1,1)))</f>
        <v>107170.99398802084</v>
      </c>
      <c r="V33" s="149">
        <f t="array" aca="1" ref="V33" ca="1">SUM((V$1&gt;='Gastos com Pessoal'!$E$7:$E$106)*(V$1&lt;='Gastos com Pessoal'!$F$7:$F$106)*INDIRECT(CONCATENATE("'Encargos e Benefícios'!",$BJ33))*(IF('Gastos com Pessoal'!$G$7:$G$106&lt;=V$1,('Gastos com Pessoal'!$H$7:$H$106)+1,1))*(IF('Gastos com Pessoal'!$L$7:$L$106&lt;=V$1,('Gastos com Pessoal'!$M$7:$M$106)+1,1))*(IF('Gastos com Pessoal'!$Q$7:$Q$106&lt;=V$1,('Gastos com Pessoal'!$R$7:$R$106)+1,1)))</f>
        <v>107170.99398802084</v>
      </c>
      <c r="W33" s="149">
        <f t="array" aca="1" ref="W33" ca="1">SUM((W$1&gt;='Gastos com Pessoal'!$E$7:$E$106)*(W$1&lt;='Gastos com Pessoal'!$F$7:$F$106)*INDIRECT(CONCATENATE("'Encargos e Benefícios'!",$BJ33))*(IF('Gastos com Pessoal'!$G$7:$G$106&lt;=W$1,('Gastos com Pessoal'!$H$7:$H$106)+1,1))*(IF('Gastos com Pessoal'!$L$7:$L$106&lt;=W$1,('Gastos com Pessoal'!$M$7:$M$106)+1,1))*(IF('Gastos com Pessoal'!$Q$7:$Q$106&lt;=W$1,('Gastos com Pessoal'!$R$7:$R$106)+1,1)))</f>
        <v>107170.99398802084</v>
      </c>
      <c r="X33" s="149">
        <f t="array" aca="1" ref="X33" ca="1">SUM((X$1&gt;='Gastos com Pessoal'!$E$7:$E$106)*(X$1&lt;='Gastos com Pessoal'!$F$7:$F$106)*INDIRECT(CONCATENATE("'Encargos e Benefícios'!",$BJ33))*(IF('Gastos com Pessoal'!$G$7:$G$106&lt;=X$1,('Gastos com Pessoal'!$H$7:$H$106)+1,1))*(IF('Gastos com Pessoal'!$L$7:$L$106&lt;=X$1,('Gastos com Pessoal'!$M$7:$M$106)+1,1))*(IF('Gastos com Pessoal'!$Q$7:$Q$106&lt;=X$1,('Gastos com Pessoal'!$R$7:$R$106)+1,1)))</f>
        <v>107170.99398802084</v>
      </c>
      <c r="Y33" s="149">
        <f t="array" aca="1" ref="Y33" ca="1">SUM((Y$1&gt;='Gastos com Pessoal'!$E$7:$E$106)*(Y$1&lt;='Gastos com Pessoal'!$F$7:$F$106)*INDIRECT(CONCATENATE("'Encargos e Benefícios'!",$BJ33))*(IF('Gastos com Pessoal'!$G$7:$G$106&lt;=Y$1,('Gastos com Pessoal'!$H$7:$H$106)+1,1))*(IF('Gastos com Pessoal'!$L$7:$L$106&lt;=Y$1,('Gastos com Pessoal'!$M$7:$M$106)+1,1))*(IF('Gastos com Pessoal'!$Q$7:$Q$106&lt;=Y$1,('Gastos com Pessoal'!$R$7:$R$106)+1,1)))</f>
        <v>109314.41386778127</v>
      </c>
      <c r="Z33" s="149">
        <f t="array" aca="1" ref="Z33" ca="1">SUM((Z$1&gt;='Gastos com Pessoal'!$E$7:$E$106)*(Z$1&lt;='Gastos com Pessoal'!$F$7:$F$106)*INDIRECT(CONCATENATE("'Encargos e Benefícios'!",$BJ33))*(IF('Gastos com Pessoal'!$G$7:$G$106&lt;=Z$1,('Gastos com Pessoal'!$H$7:$H$106)+1,1))*(IF('Gastos com Pessoal'!$L$7:$L$106&lt;=Z$1,('Gastos com Pessoal'!$M$7:$M$106)+1,1))*(IF('Gastos com Pessoal'!$Q$7:$Q$106&lt;=Z$1,('Gastos com Pessoal'!$R$7:$R$106)+1,1)))</f>
        <v>109314.41386778127</v>
      </c>
      <c r="AA33" s="149">
        <f t="array" aca="1" ref="AA33" ca="1">SUM((AA$1&gt;='Gastos com Pessoal'!$E$7:$E$106)*(AA$1&lt;='Gastos com Pessoal'!$F$7:$F$106)*INDIRECT(CONCATENATE("'Encargos e Benefícios'!",$BJ33))*(IF('Gastos com Pessoal'!$G$7:$G$106&lt;=AA$1,('Gastos com Pessoal'!$H$7:$H$106)+1,1))*(IF('Gastos com Pessoal'!$L$7:$L$106&lt;=AA$1,('Gastos com Pessoal'!$M$7:$M$106)+1,1))*(IF('Gastos com Pessoal'!$Q$7:$Q$106&lt;=AA$1,('Gastos com Pessoal'!$R$7:$R$106)+1,1)))</f>
        <v>109314.41386778127</v>
      </c>
      <c r="AB33" s="149">
        <f t="array" aca="1" ref="AB33" ca="1">SUM((AB$1&gt;='Gastos com Pessoal'!$E$7:$E$106)*(AB$1&lt;='Gastos com Pessoal'!$F$7:$F$106)*INDIRECT(CONCATENATE("'Encargos e Benefícios'!",$BJ33))*(IF('Gastos com Pessoal'!$G$7:$G$106&lt;=AB$1,('Gastos com Pessoal'!$H$7:$H$106)+1,1))*(IF('Gastos com Pessoal'!$L$7:$L$106&lt;=AB$1,('Gastos com Pessoal'!$M$7:$M$106)+1,1))*(IF('Gastos com Pessoal'!$Q$7:$Q$106&lt;=AB$1,('Gastos com Pessoal'!$R$7:$R$106)+1,1)))</f>
        <v>109314.41386778127</v>
      </c>
      <c r="AC33" s="149">
        <f t="array" aca="1" ref="AC33" ca="1">SUM((AC$1&gt;='Gastos com Pessoal'!$E$7:$E$106)*(AC$1&lt;='Gastos com Pessoal'!$F$7:$F$106)*INDIRECT(CONCATENATE("'Encargos e Benefícios'!",$BJ33))*(IF('Gastos com Pessoal'!$G$7:$G$106&lt;=AC$1,('Gastos com Pessoal'!$H$7:$H$106)+1,1))*(IF('Gastos com Pessoal'!$L$7:$L$106&lt;=AC$1,('Gastos com Pessoal'!$M$7:$M$106)+1,1))*(IF('Gastos com Pessoal'!$Q$7:$Q$106&lt;=AC$1,('Gastos com Pessoal'!$R$7:$R$106)+1,1)))</f>
        <v>109314.41386778127</v>
      </c>
      <c r="AD33" s="149">
        <f t="array" aca="1" ref="AD33" ca="1">SUM((AD$1&gt;='Gastos com Pessoal'!$E$7:$E$106)*(AD$1&lt;='Gastos com Pessoal'!$F$7:$F$106)*INDIRECT(CONCATENATE("'Encargos e Benefícios'!",$BJ33))*(IF('Gastos com Pessoal'!$G$7:$G$106&lt;=AD$1,('Gastos com Pessoal'!$H$7:$H$106)+1,1))*(IF('Gastos com Pessoal'!$L$7:$L$106&lt;=AD$1,('Gastos com Pessoal'!$M$7:$M$106)+1,1))*(IF('Gastos com Pessoal'!$Q$7:$Q$106&lt;=AD$1,('Gastos com Pessoal'!$R$7:$R$106)+1,1)))</f>
        <v>109314.41386778127</v>
      </c>
      <c r="AE33" s="149">
        <f t="array" aca="1" ref="AE33" ca="1">SUM((AE$1&gt;='Gastos com Pessoal'!$E$7:$E$106)*(AE$1&lt;='Gastos com Pessoal'!$F$7:$F$106)*INDIRECT(CONCATENATE("'Encargos e Benefícios'!",$BJ33))*(IF('Gastos com Pessoal'!$G$7:$G$106&lt;=AE$1,('Gastos com Pessoal'!$H$7:$H$106)+1,1))*(IF('Gastos com Pessoal'!$L$7:$L$106&lt;=AE$1,('Gastos com Pessoal'!$M$7:$M$106)+1,1))*(IF('Gastos com Pessoal'!$Q$7:$Q$106&lt;=AE$1,('Gastos com Pessoal'!$R$7:$R$106)+1,1)))</f>
        <v>109314.41386778127</v>
      </c>
      <c r="AF33" s="149">
        <f t="array" aca="1" ref="AF33" ca="1">SUM((AF$1&gt;='Gastos com Pessoal'!$E$7:$E$106)*(AF$1&lt;='Gastos com Pessoal'!$F$7:$F$106)*INDIRECT(CONCATENATE("'Encargos e Benefícios'!",$BJ33))*(IF('Gastos com Pessoal'!$G$7:$G$106&lt;=AF$1,('Gastos com Pessoal'!$H$7:$H$106)+1,1))*(IF('Gastos com Pessoal'!$L$7:$L$106&lt;=AF$1,('Gastos com Pessoal'!$M$7:$M$106)+1,1))*(IF('Gastos com Pessoal'!$Q$7:$Q$106&lt;=AF$1,('Gastos com Pessoal'!$R$7:$R$106)+1,1)))</f>
        <v>109314.41386778127</v>
      </c>
      <c r="AG33" s="149">
        <f t="array" aca="1" ref="AG33" ca="1">SUM((AG$1&gt;='Gastos com Pessoal'!$E$7:$E$106)*(AG$1&lt;='Gastos com Pessoal'!$F$7:$F$106)*INDIRECT(CONCATENATE("'Encargos e Benefícios'!",$BJ33))*(IF('Gastos com Pessoal'!$G$7:$G$106&lt;=AG$1,('Gastos com Pessoal'!$H$7:$H$106)+1,1))*(IF('Gastos com Pessoal'!$L$7:$L$106&lt;=AG$1,('Gastos com Pessoal'!$M$7:$M$106)+1,1))*(IF('Gastos com Pessoal'!$Q$7:$Q$106&lt;=AG$1,('Gastos com Pessoal'!$R$7:$R$106)+1,1)))</f>
        <v>109314.41386778127</v>
      </c>
      <c r="AH33" s="149">
        <f t="array" aca="1" ref="AH33" ca="1">SUM((AH$1&gt;='Gastos com Pessoal'!$E$7:$E$106)*(AH$1&lt;='Gastos com Pessoal'!$F$7:$F$106)*INDIRECT(CONCATENATE("'Encargos e Benefícios'!",$BJ33))*(IF('Gastos com Pessoal'!$G$7:$G$106&lt;=AH$1,('Gastos com Pessoal'!$H$7:$H$106)+1,1))*(IF('Gastos com Pessoal'!$L$7:$L$106&lt;=AH$1,('Gastos com Pessoal'!$M$7:$M$106)+1,1))*(IF('Gastos com Pessoal'!$Q$7:$Q$106&lt;=AH$1,('Gastos com Pessoal'!$R$7:$R$106)+1,1)))</f>
        <v>109314.41386778127</v>
      </c>
      <c r="AI33" s="149">
        <f t="array" aca="1" ref="AI33" ca="1">SUM((AI$1&gt;='Gastos com Pessoal'!$E$7:$E$106)*(AI$1&lt;='Gastos com Pessoal'!$F$7:$F$106)*INDIRECT(CONCATENATE("'Encargos e Benefícios'!",$BJ33))*(IF('Gastos com Pessoal'!$G$7:$G$106&lt;=AI$1,('Gastos com Pessoal'!$H$7:$H$106)+1,1))*(IF('Gastos com Pessoal'!$L$7:$L$106&lt;=AI$1,('Gastos com Pessoal'!$M$7:$M$106)+1,1))*(IF('Gastos com Pessoal'!$Q$7:$Q$106&lt;=AI$1,('Gastos com Pessoal'!$R$7:$R$106)+1,1)))</f>
        <v>109314.41386778127</v>
      </c>
      <c r="AJ33" s="149">
        <f t="array" aca="1" ref="AJ33" ca="1">SUM((AJ$1&gt;='Gastos com Pessoal'!$E$7:$E$106)*(AJ$1&lt;='Gastos com Pessoal'!$F$7:$F$106)*INDIRECT(CONCATENATE("'Encargos e Benefícios'!",$BJ33))*(IF('Gastos com Pessoal'!$G$7:$G$106&lt;=AJ$1,('Gastos com Pessoal'!$H$7:$H$106)+1,1))*(IF('Gastos com Pessoal'!$L$7:$L$106&lt;=AJ$1,('Gastos com Pessoal'!$M$7:$M$106)+1,1))*(IF('Gastos com Pessoal'!$Q$7:$Q$106&lt;=AJ$1,('Gastos com Pessoal'!$R$7:$R$106)+1,1)))</f>
        <v>109314.41386778127</v>
      </c>
      <c r="AK33" s="149">
        <f t="array" aca="1" ref="AK33" ca="1">SUM((AK$1&gt;='Gastos com Pessoal'!$E$7:$E$106)*(AK$1&lt;='Gastos com Pessoal'!$F$7:$F$106)*INDIRECT(CONCATENATE("'Encargos e Benefícios'!",$BJ33))*(IF('Gastos com Pessoal'!$G$7:$G$106&lt;=AK$1,('Gastos com Pessoal'!$H$7:$H$106)+1,1))*(IF('Gastos com Pessoal'!$L$7:$L$106&lt;=AK$1,('Gastos com Pessoal'!$M$7:$M$106)+1,1))*(IF('Gastos com Pessoal'!$Q$7:$Q$106&lt;=AK$1,('Gastos com Pessoal'!$R$7:$R$106)+1,1)))</f>
        <v>111500.70214513688</v>
      </c>
      <c r="AL33" s="149">
        <f t="array" aca="1" ref="AL33" ca="1">SUM((AL$1&gt;='Gastos com Pessoal'!$E$7:$E$106)*(AL$1&lt;='Gastos com Pessoal'!$F$7:$F$106)*INDIRECT(CONCATENATE("'Encargos e Benefícios'!",$BJ33))*(IF('Gastos com Pessoal'!$G$7:$G$106&lt;=AL$1,('Gastos com Pessoal'!$H$7:$H$106)+1,1))*(IF('Gastos com Pessoal'!$L$7:$L$106&lt;=AL$1,('Gastos com Pessoal'!$M$7:$M$106)+1,1))*(IF('Gastos com Pessoal'!$Q$7:$Q$106&lt;=AL$1,('Gastos com Pessoal'!$R$7:$R$106)+1,1)))</f>
        <v>111500.70214513688</v>
      </c>
      <c r="AM33" s="149">
        <f t="array" aca="1" ref="AM33" ca="1">SUM((AM$1&gt;='Gastos com Pessoal'!$E$7:$E$106)*(AM$1&lt;='Gastos com Pessoal'!$F$7:$F$106)*INDIRECT(CONCATENATE("'Encargos e Benefícios'!",$BJ33))*(IF('Gastos com Pessoal'!$G$7:$G$106&lt;=AM$1,('Gastos com Pessoal'!$H$7:$H$106)+1,1))*(IF('Gastos com Pessoal'!$L$7:$L$106&lt;=AM$1,('Gastos com Pessoal'!$M$7:$M$106)+1,1))*(IF('Gastos com Pessoal'!$Q$7:$Q$106&lt;=AM$1,('Gastos com Pessoal'!$R$7:$R$106)+1,1)))</f>
        <v>111500.70214513688</v>
      </c>
      <c r="AN33" s="149">
        <f t="array" aca="1" ref="AN33" ca="1">SUM((AN$1&gt;='Gastos com Pessoal'!$E$7:$E$106)*(AN$1&lt;='Gastos com Pessoal'!$F$7:$F$106)*INDIRECT(CONCATENATE("'Encargos e Benefícios'!",$BJ33))*(IF('Gastos com Pessoal'!$G$7:$G$106&lt;=AN$1,('Gastos com Pessoal'!$H$7:$H$106)+1,1))*(IF('Gastos com Pessoal'!$L$7:$L$106&lt;=AN$1,('Gastos com Pessoal'!$M$7:$M$106)+1,1))*(IF('Gastos com Pessoal'!$Q$7:$Q$106&lt;=AN$1,('Gastos com Pessoal'!$R$7:$R$106)+1,1)))</f>
        <v>111500.70214513688</v>
      </c>
      <c r="AO33" s="149">
        <f t="array" aca="1" ref="AO33" ca="1">SUM((AO$1&gt;='Gastos com Pessoal'!$E$7:$E$106)*(AO$1&lt;='Gastos com Pessoal'!$F$7:$F$106)*INDIRECT(CONCATENATE("'Encargos e Benefícios'!",$BJ33))*(IF('Gastos com Pessoal'!$G$7:$G$106&lt;=AO$1,('Gastos com Pessoal'!$H$7:$H$106)+1,1))*(IF('Gastos com Pessoal'!$L$7:$L$106&lt;=AO$1,('Gastos com Pessoal'!$M$7:$M$106)+1,1))*(IF('Gastos com Pessoal'!$Q$7:$Q$106&lt;=AO$1,('Gastos com Pessoal'!$R$7:$R$106)+1,1)))</f>
        <v>111500.70214513688</v>
      </c>
      <c r="AP33" s="149">
        <f t="array" aca="1" ref="AP33" ca="1">SUM((AP$1&gt;='Gastos com Pessoal'!$E$7:$E$106)*(AP$1&lt;='Gastos com Pessoal'!$F$7:$F$106)*INDIRECT(CONCATENATE("'Encargos e Benefícios'!",$BJ33))*(IF('Gastos com Pessoal'!$G$7:$G$106&lt;=AP$1,('Gastos com Pessoal'!$H$7:$H$106)+1,1))*(IF('Gastos com Pessoal'!$L$7:$L$106&lt;=AP$1,('Gastos com Pessoal'!$M$7:$M$106)+1,1))*(IF('Gastos com Pessoal'!$Q$7:$Q$106&lt;=AP$1,('Gastos com Pessoal'!$R$7:$R$106)+1,1)))</f>
        <v>111500.70214513688</v>
      </c>
      <c r="AQ33" s="149">
        <f t="array" aca="1" ref="AQ33" ca="1">SUM((AQ$1&gt;='Gastos com Pessoal'!$E$7:$E$106)*(AQ$1&lt;='Gastos com Pessoal'!$F$7:$F$106)*INDIRECT(CONCATENATE("'Encargos e Benefícios'!",$BJ33))*(IF('Gastos com Pessoal'!$G$7:$G$106&lt;=AQ$1,('Gastos com Pessoal'!$H$7:$H$106)+1,1))*(IF('Gastos com Pessoal'!$L$7:$L$106&lt;=AQ$1,('Gastos com Pessoal'!$M$7:$M$106)+1,1))*(IF('Gastos com Pessoal'!$Q$7:$Q$106&lt;=AQ$1,('Gastos com Pessoal'!$R$7:$R$106)+1,1)))</f>
        <v>111500.70214513688</v>
      </c>
      <c r="AR33" s="149">
        <f t="array" aca="1" ref="AR33" ca="1">SUM((AR$1&gt;='Gastos com Pessoal'!$E$7:$E$106)*(AR$1&lt;='Gastos com Pessoal'!$F$7:$F$106)*INDIRECT(CONCATENATE("'Encargos e Benefícios'!",$BJ33))*(IF('Gastos com Pessoal'!$G$7:$G$106&lt;=AR$1,('Gastos com Pessoal'!$H$7:$H$106)+1,1))*(IF('Gastos com Pessoal'!$L$7:$L$106&lt;=AR$1,('Gastos com Pessoal'!$M$7:$M$106)+1,1))*(IF('Gastos com Pessoal'!$Q$7:$Q$106&lt;=AR$1,('Gastos com Pessoal'!$R$7:$R$106)+1,1)))</f>
        <v>111500.70214513688</v>
      </c>
      <c r="AS33" s="149">
        <f t="array" aca="1" ref="AS33" ca="1">SUM((AS$1&gt;='Gastos com Pessoal'!$E$7:$E$106)*(AS$1&lt;='Gastos com Pessoal'!$F$7:$F$106)*INDIRECT(CONCATENATE("'Encargos e Benefícios'!",$BJ33))*(IF('Gastos com Pessoal'!$G$7:$G$106&lt;=AS$1,('Gastos com Pessoal'!$H$7:$H$106)+1,1))*(IF('Gastos com Pessoal'!$L$7:$L$106&lt;=AS$1,('Gastos com Pessoal'!$M$7:$M$106)+1,1))*(IF('Gastos com Pessoal'!$Q$7:$Q$106&lt;=AS$1,('Gastos com Pessoal'!$R$7:$R$106)+1,1)))</f>
        <v>0</v>
      </c>
      <c r="AT33" s="149">
        <f t="array" aca="1" ref="AT33" ca="1">SUM((AT$1&gt;='Gastos com Pessoal'!$E$7:$E$106)*(AT$1&lt;='Gastos com Pessoal'!$F$7:$F$106)*INDIRECT(CONCATENATE("'Encargos e Benefícios'!",$BJ33))*(IF('Gastos com Pessoal'!$G$7:$G$106&lt;=AT$1,('Gastos com Pessoal'!$H$7:$H$106)+1,1))*(IF('Gastos com Pessoal'!$L$7:$L$106&lt;=AT$1,('Gastos com Pessoal'!$M$7:$M$106)+1,1))*(IF('Gastos com Pessoal'!$Q$7:$Q$106&lt;=AT$1,('Gastos com Pessoal'!$R$7:$R$106)+1,1)))</f>
        <v>0</v>
      </c>
      <c r="AU33" s="149">
        <f t="array" aca="1" ref="AU33" ca="1">SUM((AU$1&gt;='Gastos com Pessoal'!$E$7:$E$106)*(AU$1&lt;='Gastos com Pessoal'!$F$7:$F$106)*INDIRECT(CONCATENATE("'Encargos e Benefícios'!",$BJ33))*(IF('Gastos com Pessoal'!$G$7:$G$106&lt;=AU$1,('Gastos com Pessoal'!$H$7:$H$106)+1,1))*(IF('Gastos com Pessoal'!$L$7:$L$106&lt;=AU$1,('Gastos com Pessoal'!$M$7:$M$106)+1,1))*(IF('Gastos com Pessoal'!$Q$7:$Q$106&lt;=AU$1,('Gastos com Pessoal'!$R$7:$R$106)+1,1)))</f>
        <v>0</v>
      </c>
      <c r="AV33" s="149">
        <f t="array" aca="1" ref="AV33" ca="1">SUM((AV$1&gt;='Gastos com Pessoal'!$E$7:$E$106)*(AV$1&lt;='Gastos com Pessoal'!$F$7:$F$106)*INDIRECT(CONCATENATE("'Encargos e Benefícios'!",$BJ33))*(IF('Gastos com Pessoal'!$G$7:$G$106&lt;=AV$1,('Gastos com Pessoal'!$H$7:$H$106)+1,1))*(IF('Gastos com Pessoal'!$L$7:$L$106&lt;=AV$1,('Gastos com Pessoal'!$M$7:$M$106)+1,1))*(IF('Gastos com Pessoal'!$Q$7:$Q$106&lt;=AV$1,('Gastos com Pessoal'!$R$7:$R$106)+1,1)))</f>
        <v>0</v>
      </c>
      <c r="AW33" s="149">
        <f t="array" aca="1" ref="AW33" ca="1">SUM((AW$1&gt;='Gastos com Pessoal'!$E$7:$E$106)*(AW$1&lt;='Gastos com Pessoal'!$F$7:$F$106)*INDIRECT(CONCATENATE("'Encargos e Benefícios'!",$BJ33))*(IF('Gastos com Pessoal'!$G$7:$G$106&lt;=AW$1,('Gastos com Pessoal'!$H$7:$H$106)+1,1))*(IF('Gastos com Pessoal'!$L$7:$L$106&lt;=AW$1,('Gastos com Pessoal'!$M$7:$M$106)+1,1))*(IF('Gastos com Pessoal'!$Q$7:$Q$106&lt;=AW$1,('Gastos com Pessoal'!$R$7:$R$106)+1,1)))</f>
        <v>0</v>
      </c>
      <c r="AX33" s="149">
        <f t="array" aca="1" ref="AX33" ca="1">SUM((AX$1&gt;='Gastos com Pessoal'!$E$7:$E$106)*(AX$1&lt;='Gastos com Pessoal'!$F$7:$F$106)*INDIRECT(CONCATENATE("'Encargos e Benefícios'!",$BJ33))*(IF('Gastos com Pessoal'!$G$7:$G$106&lt;=AX$1,('Gastos com Pessoal'!$H$7:$H$106)+1,1))*(IF('Gastos com Pessoal'!$L$7:$L$106&lt;=AX$1,('Gastos com Pessoal'!$M$7:$M$106)+1,1))*(IF('Gastos com Pessoal'!$Q$7:$Q$106&lt;=AX$1,('Gastos com Pessoal'!$R$7:$R$106)+1,1)))</f>
        <v>0</v>
      </c>
      <c r="AY33" s="144">
        <f t="shared" ca="1" si="32"/>
        <v>4454369.4573229095</v>
      </c>
      <c r="AZ33" s="156">
        <f t="shared" ca="1" si="33"/>
        <v>3.7178265826970196E-2</v>
      </c>
      <c r="BI33" s="276" t="s">
        <v>349</v>
      </c>
      <c r="BJ33" s="277" t="s">
        <v>323</v>
      </c>
      <c r="BK33" s="277"/>
      <c r="BL33" s="276"/>
      <c r="BM33" s="276"/>
      <c r="BN33" s="276"/>
      <c r="BO33" s="276"/>
    </row>
    <row r="34" spans="1:69" s="99" customFormat="1" ht="23.25" customHeight="1">
      <c r="A34" s="29" t="s">
        <v>264</v>
      </c>
      <c r="B34" s="11" t="s">
        <v>61</v>
      </c>
      <c r="C34" s="149">
        <f t="array" aca="1" ref="C34" ca="1">SUM((C$1&gt;='Gastos com Pessoal'!$E$7:$E$106)*(C$1&lt;='Gastos com Pessoal'!$F$7:$F$106)*INDIRECT(CONCATENATE("'Encargos e Benefícios'!",$BJ34))*(IF('Gastos com Pessoal'!$G$7:$G$106&lt;=C$1,('Gastos com Pessoal'!$H$7:$H$106)+1,1))*(IF('Gastos com Pessoal'!$L$7:$L$106&lt;=C$1,('Gastos com Pessoal'!$M$7:$M$106)+1,1))*(IF('Gastos com Pessoal'!$Q$7:$Q$106&lt;=C$1,('Gastos com Pessoal'!$R$7:$R$106)+1,1)))</f>
        <v>0</v>
      </c>
      <c r="D34" s="149">
        <f t="array" aca="1" ref="D34" ca="1">SUM((D$1&gt;='Gastos com Pessoal'!$E$7:$E$106)*(D$1&lt;='Gastos com Pessoal'!$F$7:$F$106)*INDIRECT(CONCATENATE("'Encargos e Benefícios'!",$BJ34))*(IF('Gastos com Pessoal'!$G$7:$G$106&lt;=D$1,('Gastos com Pessoal'!$H$7:$H$106)+1,1))*(IF('Gastos com Pessoal'!$L$7:$L$106&lt;=D$1,('Gastos com Pessoal'!$M$7:$M$106)+1,1))*(IF('Gastos com Pessoal'!$Q$7:$Q$106&lt;=D$1,('Gastos com Pessoal'!$R$7:$R$106)+1,1)))</f>
        <v>53585.49699401042</v>
      </c>
      <c r="E34" s="149">
        <f t="array" aca="1" ref="E34" ca="1">SUM((E$1&gt;='Gastos com Pessoal'!$E$7:$E$106)*(E$1&lt;='Gastos com Pessoal'!$F$7:$F$106)*INDIRECT(CONCATENATE("'Encargos e Benefícios'!",$BJ34))*(IF('Gastos com Pessoal'!$G$7:$G$106&lt;=E$1,('Gastos com Pessoal'!$H$7:$H$106)+1,1))*(IF('Gastos com Pessoal'!$L$7:$L$106&lt;=E$1,('Gastos com Pessoal'!$M$7:$M$106)+1,1))*(IF('Gastos com Pessoal'!$Q$7:$Q$106&lt;=E$1,('Gastos com Pessoal'!$R$7:$R$106)+1,1)))</f>
        <v>53585.49699401042</v>
      </c>
      <c r="F34" s="149">
        <f t="array" aca="1" ref="F34" ca="1">SUM((F$1&gt;='Gastos com Pessoal'!$E$7:$E$106)*(F$1&lt;='Gastos com Pessoal'!$F$7:$F$106)*INDIRECT(CONCATENATE("'Encargos e Benefícios'!",$BJ34))*(IF('Gastos com Pessoal'!$G$7:$G$106&lt;=F$1,('Gastos com Pessoal'!$H$7:$H$106)+1,1))*(IF('Gastos com Pessoal'!$L$7:$L$106&lt;=F$1,('Gastos com Pessoal'!$M$7:$M$106)+1,1))*(IF('Gastos com Pessoal'!$Q$7:$Q$106&lt;=F$1,('Gastos com Pessoal'!$R$7:$R$106)+1,1)))</f>
        <v>53585.49699401042</v>
      </c>
      <c r="G34" s="149">
        <f t="array" aca="1" ref="G34" ca="1">SUM((G$1&gt;='Gastos com Pessoal'!$E$7:$E$106)*(G$1&lt;='Gastos com Pessoal'!$F$7:$F$106)*INDIRECT(CONCATENATE("'Encargos e Benefícios'!",$BJ34))*(IF('Gastos com Pessoal'!$G$7:$G$106&lt;=G$1,('Gastos com Pessoal'!$H$7:$H$106)+1,1))*(IF('Gastos com Pessoal'!$L$7:$L$106&lt;=G$1,('Gastos com Pessoal'!$M$7:$M$106)+1,1))*(IF('Gastos com Pessoal'!$Q$7:$Q$106&lt;=G$1,('Gastos com Pessoal'!$R$7:$R$106)+1,1)))</f>
        <v>53585.49699401042</v>
      </c>
      <c r="H34" s="149">
        <f t="array" aca="1" ref="H34" ca="1">SUM((H$1&gt;='Gastos com Pessoal'!$E$7:$E$106)*(H$1&lt;='Gastos com Pessoal'!$F$7:$F$106)*INDIRECT(CONCATENATE("'Encargos e Benefícios'!",$BJ34))*(IF('Gastos com Pessoal'!$G$7:$G$106&lt;=H$1,('Gastos com Pessoal'!$H$7:$H$106)+1,1))*(IF('Gastos com Pessoal'!$L$7:$L$106&lt;=H$1,('Gastos com Pessoal'!$M$7:$M$106)+1,1))*(IF('Gastos com Pessoal'!$Q$7:$Q$106&lt;=H$1,('Gastos com Pessoal'!$R$7:$R$106)+1,1)))</f>
        <v>53585.49699401042</v>
      </c>
      <c r="I34" s="149">
        <f t="array" aca="1" ref="I34" ca="1">SUM((I$1&gt;='Gastos com Pessoal'!$E$7:$E$106)*(I$1&lt;='Gastos com Pessoal'!$F$7:$F$106)*INDIRECT(CONCATENATE("'Encargos e Benefícios'!",$BJ34))*(IF('Gastos com Pessoal'!$G$7:$G$106&lt;=I$1,('Gastos com Pessoal'!$H$7:$H$106)+1,1))*(IF('Gastos com Pessoal'!$L$7:$L$106&lt;=I$1,('Gastos com Pessoal'!$M$7:$M$106)+1,1))*(IF('Gastos com Pessoal'!$Q$7:$Q$106&lt;=I$1,('Gastos com Pessoal'!$R$7:$R$106)+1,1)))</f>
        <v>53585.49699401042</v>
      </c>
      <c r="J34" s="149">
        <f t="array" aca="1" ref="J34" ca="1">SUM((J$1&gt;='Gastos com Pessoal'!$E$7:$E$106)*(J$1&lt;='Gastos com Pessoal'!$F$7:$F$106)*INDIRECT(CONCATENATE("'Encargos e Benefícios'!",$BJ34))*(IF('Gastos com Pessoal'!$G$7:$G$106&lt;=J$1,('Gastos com Pessoal'!$H$7:$H$106)+1,1))*(IF('Gastos com Pessoal'!$L$7:$L$106&lt;=J$1,('Gastos com Pessoal'!$M$7:$M$106)+1,1))*(IF('Gastos com Pessoal'!$Q$7:$Q$106&lt;=J$1,('Gastos com Pessoal'!$R$7:$R$106)+1,1)))</f>
        <v>53585.49699401042</v>
      </c>
      <c r="K34" s="149">
        <f t="array" aca="1" ref="K34" ca="1">SUM((K$1&gt;='Gastos com Pessoal'!$E$7:$E$106)*(K$1&lt;='Gastos com Pessoal'!$F$7:$F$106)*INDIRECT(CONCATENATE("'Encargos e Benefícios'!",$BJ34))*(IF('Gastos com Pessoal'!$G$7:$G$106&lt;=K$1,('Gastos com Pessoal'!$H$7:$H$106)+1,1))*(IF('Gastos com Pessoal'!$L$7:$L$106&lt;=K$1,('Gastos com Pessoal'!$M$7:$M$106)+1,1))*(IF('Gastos com Pessoal'!$Q$7:$Q$106&lt;=K$1,('Gastos com Pessoal'!$R$7:$R$106)+1,1)))</f>
        <v>53585.49699401042</v>
      </c>
      <c r="L34" s="149">
        <f t="array" aca="1" ref="L34" ca="1">SUM((L$1&gt;='Gastos com Pessoal'!$E$7:$E$106)*(L$1&lt;='Gastos com Pessoal'!$F$7:$F$106)*INDIRECT(CONCATENATE("'Encargos e Benefícios'!",$BJ34))*(IF('Gastos com Pessoal'!$G$7:$G$106&lt;=L$1,('Gastos com Pessoal'!$H$7:$H$106)+1,1))*(IF('Gastos com Pessoal'!$L$7:$L$106&lt;=L$1,('Gastos com Pessoal'!$M$7:$M$106)+1,1))*(IF('Gastos com Pessoal'!$Q$7:$Q$106&lt;=L$1,('Gastos com Pessoal'!$R$7:$R$106)+1,1)))</f>
        <v>53585.49699401042</v>
      </c>
      <c r="M34" s="149">
        <f t="array" aca="1" ref="M34" ca="1">SUM((M$1&gt;='Gastos com Pessoal'!$E$7:$E$106)*(M$1&lt;='Gastos com Pessoal'!$F$7:$F$106)*INDIRECT(CONCATENATE("'Encargos e Benefícios'!",$BJ34))*(IF('Gastos com Pessoal'!$G$7:$G$106&lt;=M$1,('Gastos com Pessoal'!$H$7:$H$106)+1,1))*(IF('Gastos com Pessoal'!$L$7:$L$106&lt;=M$1,('Gastos com Pessoal'!$M$7:$M$106)+1,1))*(IF('Gastos com Pessoal'!$Q$7:$Q$106&lt;=M$1,('Gastos com Pessoal'!$R$7:$R$106)+1,1)))</f>
        <v>53585.49699401042</v>
      </c>
      <c r="N34" s="149">
        <f t="array" aca="1" ref="N34" ca="1">SUM((N$1&gt;='Gastos com Pessoal'!$E$7:$E$106)*(N$1&lt;='Gastos com Pessoal'!$F$7:$F$106)*INDIRECT(CONCATENATE("'Encargos e Benefícios'!",$BJ34))*(IF('Gastos com Pessoal'!$G$7:$G$106&lt;=N$1,('Gastos com Pessoal'!$H$7:$H$106)+1,1))*(IF('Gastos com Pessoal'!$L$7:$L$106&lt;=N$1,('Gastos com Pessoal'!$M$7:$M$106)+1,1))*(IF('Gastos com Pessoal'!$Q$7:$Q$106&lt;=N$1,('Gastos com Pessoal'!$R$7:$R$106)+1,1)))</f>
        <v>53585.49699401042</v>
      </c>
      <c r="O34" s="149">
        <f t="array" aca="1" ref="O34" ca="1">SUM((O$1&gt;='Gastos com Pessoal'!$E$7:$E$106)*(O$1&lt;='Gastos com Pessoal'!$F$7:$F$106)*INDIRECT(CONCATENATE("'Encargos e Benefícios'!",$BJ34))*(IF('Gastos com Pessoal'!$G$7:$G$106&lt;=O$1,('Gastos com Pessoal'!$H$7:$H$106)+1,1))*(IF('Gastos com Pessoal'!$L$7:$L$106&lt;=O$1,('Gastos com Pessoal'!$M$7:$M$106)+1,1))*(IF('Gastos com Pessoal'!$Q$7:$Q$106&lt;=O$1,('Gastos com Pessoal'!$R$7:$R$106)+1,1)))</f>
        <v>53585.49699401042</v>
      </c>
      <c r="P34" s="149">
        <f t="array" aca="1" ref="P34" ca="1">SUM((P$1&gt;='Gastos com Pessoal'!$E$7:$E$106)*(P$1&lt;='Gastos com Pessoal'!$F$7:$F$106)*INDIRECT(CONCATENATE("'Encargos e Benefícios'!",$BJ34))*(IF('Gastos com Pessoal'!$G$7:$G$106&lt;=P$1,('Gastos com Pessoal'!$H$7:$H$106)+1,1))*(IF('Gastos com Pessoal'!$L$7:$L$106&lt;=P$1,('Gastos com Pessoal'!$M$7:$M$106)+1,1))*(IF('Gastos com Pessoal'!$Q$7:$Q$106&lt;=P$1,('Gastos com Pessoal'!$R$7:$R$106)+1,1)))</f>
        <v>53585.49699401042</v>
      </c>
      <c r="Q34" s="149">
        <f t="array" aca="1" ref="Q34" ca="1">SUM((Q$1&gt;='Gastos com Pessoal'!$E$7:$E$106)*(Q$1&lt;='Gastos com Pessoal'!$F$7:$F$106)*INDIRECT(CONCATENATE("'Encargos e Benefícios'!",$BJ34))*(IF('Gastos com Pessoal'!$G$7:$G$106&lt;=Q$1,('Gastos com Pessoal'!$H$7:$H$106)+1,1))*(IF('Gastos com Pessoal'!$L$7:$L$106&lt;=Q$1,('Gastos com Pessoal'!$M$7:$M$106)+1,1))*(IF('Gastos com Pessoal'!$Q$7:$Q$106&lt;=Q$1,('Gastos com Pessoal'!$R$7:$R$106)+1,1)))</f>
        <v>53585.49699401042</v>
      </c>
      <c r="R34" s="149">
        <f t="array" aca="1" ref="R34" ca="1">SUM((R$1&gt;='Gastos com Pessoal'!$E$7:$E$106)*(R$1&lt;='Gastos com Pessoal'!$F$7:$F$106)*INDIRECT(CONCATENATE("'Encargos e Benefícios'!",$BJ34))*(IF('Gastos com Pessoal'!$G$7:$G$106&lt;=R$1,('Gastos com Pessoal'!$H$7:$H$106)+1,1))*(IF('Gastos com Pessoal'!$L$7:$L$106&lt;=R$1,('Gastos com Pessoal'!$M$7:$M$106)+1,1))*(IF('Gastos com Pessoal'!$Q$7:$Q$106&lt;=R$1,('Gastos com Pessoal'!$R$7:$R$106)+1,1)))</f>
        <v>53585.49699401042</v>
      </c>
      <c r="S34" s="149">
        <f t="array" aca="1" ref="S34" ca="1">SUM((S$1&gt;='Gastos com Pessoal'!$E$7:$E$106)*(S$1&lt;='Gastos com Pessoal'!$F$7:$F$106)*INDIRECT(CONCATENATE("'Encargos e Benefícios'!",$BJ34))*(IF('Gastos com Pessoal'!$G$7:$G$106&lt;=S$1,('Gastos com Pessoal'!$H$7:$H$106)+1,1))*(IF('Gastos com Pessoal'!$L$7:$L$106&lt;=S$1,('Gastos com Pessoal'!$M$7:$M$106)+1,1))*(IF('Gastos com Pessoal'!$Q$7:$Q$106&lt;=S$1,('Gastos com Pessoal'!$R$7:$R$106)+1,1)))</f>
        <v>53585.49699401042</v>
      </c>
      <c r="T34" s="149">
        <f t="array" aca="1" ref="T34" ca="1">SUM((T$1&gt;='Gastos com Pessoal'!$E$7:$E$106)*(T$1&lt;='Gastos com Pessoal'!$F$7:$F$106)*INDIRECT(CONCATENATE("'Encargos e Benefícios'!",$BJ34))*(IF('Gastos com Pessoal'!$G$7:$G$106&lt;=T$1,('Gastos com Pessoal'!$H$7:$H$106)+1,1))*(IF('Gastos com Pessoal'!$L$7:$L$106&lt;=T$1,('Gastos com Pessoal'!$M$7:$M$106)+1,1))*(IF('Gastos com Pessoal'!$Q$7:$Q$106&lt;=T$1,('Gastos com Pessoal'!$R$7:$R$106)+1,1)))</f>
        <v>53585.49699401042</v>
      </c>
      <c r="U34" s="149">
        <f t="array" aca="1" ref="U34" ca="1">SUM((U$1&gt;='Gastos com Pessoal'!$E$7:$E$106)*(U$1&lt;='Gastos com Pessoal'!$F$7:$F$106)*INDIRECT(CONCATENATE("'Encargos e Benefícios'!",$BJ34))*(IF('Gastos com Pessoal'!$G$7:$G$106&lt;=U$1,('Gastos com Pessoal'!$H$7:$H$106)+1,1))*(IF('Gastos com Pessoal'!$L$7:$L$106&lt;=U$1,('Gastos com Pessoal'!$M$7:$M$106)+1,1))*(IF('Gastos com Pessoal'!$Q$7:$Q$106&lt;=U$1,('Gastos com Pessoal'!$R$7:$R$106)+1,1)))</f>
        <v>53585.49699401042</v>
      </c>
      <c r="V34" s="149">
        <f t="array" aca="1" ref="V34" ca="1">SUM((V$1&gt;='Gastos com Pessoal'!$E$7:$E$106)*(V$1&lt;='Gastos com Pessoal'!$F$7:$F$106)*INDIRECT(CONCATENATE("'Encargos e Benefícios'!",$BJ34))*(IF('Gastos com Pessoal'!$G$7:$G$106&lt;=V$1,('Gastos com Pessoal'!$H$7:$H$106)+1,1))*(IF('Gastos com Pessoal'!$L$7:$L$106&lt;=V$1,('Gastos com Pessoal'!$M$7:$M$106)+1,1))*(IF('Gastos com Pessoal'!$Q$7:$Q$106&lt;=V$1,('Gastos com Pessoal'!$R$7:$R$106)+1,1)))</f>
        <v>53585.49699401042</v>
      </c>
      <c r="W34" s="149">
        <f t="array" aca="1" ref="W34" ca="1">SUM((W$1&gt;='Gastos com Pessoal'!$E$7:$E$106)*(W$1&lt;='Gastos com Pessoal'!$F$7:$F$106)*INDIRECT(CONCATENATE("'Encargos e Benefícios'!",$BJ34))*(IF('Gastos com Pessoal'!$G$7:$G$106&lt;=W$1,('Gastos com Pessoal'!$H$7:$H$106)+1,1))*(IF('Gastos com Pessoal'!$L$7:$L$106&lt;=W$1,('Gastos com Pessoal'!$M$7:$M$106)+1,1))*(IF('Gastos com Pessoal'!$Q$7:$Q$106&lt;=W$1,('Gastos com Pessoal'!$R$7:$R$106)+1,1)))</f>
        <v>53585.49699401042</v>
      </c>
      <c r="X34" s="149">
        <f t="array" aca="1" ref="X34" ca="1">SUM((X$1&gt;='Gastos com Pessoal'!$E$7:$E$106)*(X$1&lt;='Gastos com Pessoal'!$F$7:$F$106)*INDIRECT(CONCATENATE("'Encargos e Benefícios'!",$BJ34))*(IF('Gastos com Pessoal'!$G$7:$G$106&lt;=X$1,('Gastos com Pessoal'!$H$7:$H$106)+1,1))*(IF('Gastos com Pessoal'!$L$7:$L$106&lt;=X$1,('Gastos com Pessoal'!$M$7:$M$106)+1,1))*(IF('Gastos com Pessoal'!$Q$7:$Q$106&lt;=X$1,('Gastos com Pessoal'!$R$7:$R$106)+1,1)))</f>
        <v>53585.49699401042</v>
      </c>
      <c r="Y34" s="149">
        <f t="array" aca="1" ref="Y34" ca="1">SUM((Y$1&gt;='Gastos com Pessoal'!$E$7:$E$106)*(Y$1&lt;='Gastos com Pessoal'!$F$7:$F$106)*INDIRECT(CONCATENATE("'Encargos e Benefícios'!",$BJ34))*(IF('Gastos com Pessoal'!$G$7:$G$106&lt;=Y$1,('Gastos com Pessoal'!$H$7:$H$106)+1,1))*(IF('Gastos com Pessoal'!$L$7:$L$106&lt;=Y$1,('Gastos com Pessoal'!$M$7:$M$106)+1,1))*(IF('Gastos com Pessoal'!$Q$7:$Q$106&lt;=Y$1,('Gastos com Pessoal'!$R$7:$R$106)+1,1)))</f>
        <v>54657.206933890637</v>
      </c>
      <c r="Z34" s="149">
        <f t="array" aca="1" ref="Z34" ca="1">SUM((Z$1&gt;='Gastos com Pessoal'!$E$7:$E$106)*(Z$1&lt;='Gastos com Pessoal'!$F$7:$F$106)*INDIRECT(CONCATENATE("'Encargos e Benefícios'!",$BJ34))*(IF('Gastos com Pessoal'!$G$7:$G$106&lt;=Z$1,('Gastos com Pessoal'!$H$7:$H$106)+1,1))*(IF('Gastos com Pessoal'!$L$7:$L$106&lt;=Z$1,('Gastos com Pessoal'!$M$7:$M$106)+1,1))*(IF('Gastos com Pessoal'!$Q$7:$Q$106&lt;=Z$1,('Gastos com Pessoal'!$R$7:$R$106)+1,1)))</f>
        <v>54657.206933890637</v>
      </c>
      <c r="AA34" s="149">
        <f t="array" aca="1" ref="AA34" ca="1">SUM((AA$1&gt;='Gastos com Pessoal'!$E$7:$E$106)*(AA$1&lt;='Gastos com Pessoal'!$F$7:$F$106)*INDIRECT(CONCATENATE("'Encargos e Benefícios'!",$BJ34))*(IF('Gastos com Pessoal'!$G$7:$G$106&lt;=AA$1,('Gastos com Pessoal'!$H$7:$H$106)+1,1))*(IF('Gastos com Pessoal'!$L$7:$L$106&lt;=AA$1,('Gastos com Pessoal'!$M$7:$M$106)+1,1))*(IF('Gastos com Pessoal'!$Q$7:$Q$106&lt;=AA$1,('Gastos com Pessoal'!$R$7:$R$106)+1,1)))</f>
        <v>54657.206933890637</v>
      </c>
      <c r="AB34" s="149">
        <f t="array" aca="1" ref="AB34" ca="1">SUM((AB$1&gt;='Gastos com Pessoal'!$E$7:$E$106)*(AB$1&lt;='Gastos com Pessoal'!$F$7:$F$106)*INDIRECT(CONCATENATE("'Encargos e Benefícios'!",$BJ34))*(IF('Gastos com Pessoal'!$G$7:$G$106&lt;=AB$1,('Gastos com Pessoal'!$H$7:$H$106)+1,1))*(IF('Gastos com Pessoal'!$L$7:$L$106&lt;=AB$1,('Gastos com Pessoal'!$M$7:$M$106)+1,1))*(IF('Gastos com Pessoal'!$Q$7:$Q$106&lt;=AB$1,('Gastos com Pessoal'!$R$7:$R$106)+1,1)))</f>
        <v>54657.206933890637</v>
      </c>
      <c r="AC34" s="149">
        <f t="array" aca="1" ref="AC34" ca="1">SUM((AC$1&gt;='Gastos com Pessoal'!$E$7:$E$106)*(AC$1&lt;='Gastos com Pessoal'!$F$7:$F$106)*INDIRECT(CONCATENATE("'Encargos e Benefícios'!",$BJ34))*(IF('Gastos com Pessoal'!$G$7:$G$106&lt;=AC$1,('Gastos com Pessoal'!$H$7:$H$106)+1,1))*(IF('Gastos com Pessoal'!$L$7:$L$106&lt;=AC$1,('Gastos com Pessoal'!$M$7:$M$106)+1,1))*(IF('Gastos com Pessoal'!$Q$7:$Q$106&lt;=AC$1,('Gastos com Pessoal'!$R$7:$R$106)+1,1)))</f>
        <v>54657.206933890637</v>
      </c>
      <c r="AD34" s="149">
        <f t="array" aca="1" ref="AD34" ca="1">SUM((AD$1&gt;='Gastos com Pessoal'!$E$7:$E$106)*(AD$1&lt;='Gastos com Pessoal'!$F$7:$F$106)*INDIRECT(CONCATENATE("'Encargos e Benefícios'!",$BJ34))*(IF('Gastos com Pessoal'!$G$7:$G$106&lt;=AD$1,('Gastos com Pessoal'!$H$7:$H$106)+1,1))*(IF('Gastos com Pessoal'!$L$7:$L$106&lt;=AD$1,('Gastos com Pessoal'!$M$7:$M$106)+1,1))*(IF('Gastos com Pessoal'!$Q$7:$Q$106&lt;=AD$1,('Gastos com Pessoal'!$R$7:$R$106)+1,1)))</f>
        <v>54657.206933890637</v>
      </c>
      <c r="AE34" s="149">
        <f t="array" aca="1" ref="AE34" ca="1">SUM((AE$1&gt;='Gastos com Pessoal'!$E$7:$E$106)*(AE$1&lt;='Gastos com Pessoal'!$F$7:$F$106)*INDIRECT(CONCATENATE("'Encargos e Benefícios'!",$BJ34))*(IF('Gastos com Pessoal'!$G$7:$G$106&lt;=AE$1,('Gastos com Pessoal'!$H$7:$H$106)+1,1))*(IF('Gastos com Pessoal'!$L$7:$L$106&lt;=AE$1,('Gastos com Pessoal'!$M$7:$M$106)+1,1))*(IF('Gastos com Pessoal'!$Q$7:$Q$106&lt;=AE$1,('Gastos com Pessoal'!$R$7:$R$106)+1,1)))</f>
        <v>54657.206933890637</v>
      </c>
      <c r="AF34" s="149">
        <f t="array" aca="1" ref="AF34" ca="1">SUM((AF$1&gt;='Gastos com Pessoal'!$E$7:$E$106)*(AF$1&lt;='Gastos com Pessoal'!$F$7:$F$106)*INDIRECT(CONCATENATE("'Encargos e Benefícios'!",$BJ34))*(IF('Gastos com Pessoal'!$G$7:$G$106&lt;=AF$1,('Gastos com Pessoal'!$H$7:$H$106)+1,1))*(IF('Gastos com Pessoal'!$L$7:$L$106&lt;=AF$1,('Gastos com Pessoal'!$M$7:$M$106)+1,1))*(IF('Gastos com Pessoal'!$Q$7:$Q$106&lt;=AF$1,('Gastos com Pessoal'!$R$7:$R$106)+1,1)))</f>
        <v>54657.206933890637</v>
      </c>
      <c r="AG34" s="149">
        <f t="array" aca="1" ref="AG34" ca="1">SUM((AG$1&gt;='Gastos com Pessoal'!$E$7:$E$106)*(AG$1&lt;='Gastos com Pessoal'!$F$7:$F$106)*INDIRECT(CONCATENATE("'Encargos e Benefícios'!",$BJ34))*(IF('Gastos com Pessoal'!$G$7:$G$106&lt;=AG$1,('Gastos com Pessoal'!$H$7:$H$106)+1,1))*(IF('Gastos com Pessoal'!$L$7:$L$106&lt;=AG$1,('Gastos com Pessoal'!$M$7:$M$106)+1,1))*(IF('Gastos com Pessoal'!$Q$7:$Q$106&lt;=AG$1,('Gastos com Pessoal'!$R$7:$R$106)+1,1)))</f>
        <v>54657.206933890637</v>
      </c>
      <c r="AH34" s="149">
        <f t="array" aca="1" ref="AH34" ca="1">SUM((AH$1&gt;='Gastos com Pessoal'!$E$7:$E$106)*(AH$1&lt;='Gastos com Pessoal'!$F$7:$F$106)*INDIRECT(CONCATENATE("'Encargos e Benefícios'!",$BJ34))*(IF('Gastos com Pessoal'!$G$7:$G$106&lt;=AH$1,('Gastos com Pessoal'!$H$7:$H$106)+1,1))*(IF('Gastos com Pessoal'!$L$7:$L$106&lt;=AH$1,('Gastos com Pessoal'!$M$7:$M$106)+1,1))*(IF('Gastos com Pessoal'!$Q$7:$Q$106&lt;=AH$1,('Gastos com Pessoal'!$R$7:$R$106)+1,1)))</f>
        <v>54657.206933890637</v>
      </c>
      <c r="AI34" s="149">
        <f t="array" aca="1" ref="AI34" ca="1">SUM((AI$1&gt;='Gastos com Pessoal'!$E$7:$E$106)*(AI$1&lt;='Gastos com Pessoal'!$F$7:$F$106)*INDIRECT(CONCATENATE("'Encargos e Benefícios'!",$BJ34))*(IF('Gastos com Pessoal'!$G$7:$G$106&lt;=AI$1,('Gastos com Pessoal'!$H$7:$H$106)+1,1))*(IF('Gastos com Pessoal'!$L$7:$L$106&lt;=AI$1,('Gastos com Pessoal'!$M$7:$M$106)+1,1))*(IF('Gastos com Pessoal'!$Q$7:$Q$106&lt;=AI$1,('Gastos com Pessoal'!$R$7:$R$106)+1,1)))</f>
        <v>54657.206933890637</v>
      </c>
      <c r="AJ34" s="149">
        <f t="array" aca="1" ref="AJ34" ca="1">SUM((AJ$1&gt;='Gastos com Pessoal'!$E$7:$E$106)*(AJ$1&lt;='Gastos com Pessoal'!$F$7:$F$106)*INDIRECT(CONCATENATE("'Encargos e Benefícios'!",$BJ34))*(IF('Gastos com Pessoal'!$G$7:$G$106&lt;=AJ$1,('Gastos com Pessoal'!$H$7:$H$106)+1,1))*(IF('Gastos com Pessoal'!$L$7:$L$106&lt;=AJ$1,('Gastos com Pessoal'!$M$7:$M$106)+1,1))*(IF('Gastos com Pessoal'!$Q$7:$Q$106&lt;=AJ$1,('Gastos com Pessoal'!$R$7:$R$106)+1,1)))</f>
        <v>54657.206933890637</v>
      </c>
      <c r="AK34" s="149">
        <f t="array" aca="1" ref="AK34" ca="1">SUM((AK$1&gt;='Gastos com Pessoal'!$E$7:$E$106)*(AK$1&lt;='Gastos com Pessoal'!$F$7:$F$106)*INDIRECT(CONCATENATE("'Encargos e Benefícios'!",$BJ34))*(IF('Gastos com Pessoal'!$G$7:$G$106&lt;=AK$1,('Gastos com Pessoal'!$H$7:$H$106)+1,1))*(IF('Gastos com Pessoal'!$L$7:$L$106&lt;=AK$1,('Gastos com Pessoal'!$M$7:$M$106)+1,1))*(IF('Gastos com Pessoal'!$Q$7:$Q$106&lt;=AK$1,('Gastos com Pessoal'!$R$7:$R$106)+1,1)))</f>
        <v>55750.351072568439</v>
      </c>
      <c r="AL34" s="149">
        <f t="array" aca="1" ref="AL34" ca="1">SUM((AL$1&gt;='Gastos com Pessoal'!$E$7:$E$106)*(AL$1&lt;='Gastos com Pessoal'!$F$7:$F$106)*INDIRECT(CONCATENATE("'Encargos e Benefícios'!",$BJ34))*(IF('Gastos com Pessoal'!$G$7:$G$106&lt;=AL$1,('Gastos com Pessoal'!$H$7:$H$106)+1,1))*(IF('Gastos com Pessoal'!$L$7:$L$106&lt;=AL$1,('Gastos com Pessoal'!$M$7:$M$106)+1,1))*(IF('Gastos com Pessoal'!$Q$7:$Q$106&lt;=AL$1,('Gastos com Pessoal'!$R$7:$R$106)+1,1)))</f>
        <v>55750.351072568439</v>
      </c>
      <c r="AM34" s="149">
        <f t="array" aca="1" ref="AM34" ca="1">SUM((AM$1&gt;='Gastos com Pessoal'!$E$7:$E$106)*(AM$1&lt;='Gastos com Pessoal'!$F$7:$F$106)*INDIRECT(CONCATENATE("'Encargos e Benefícios'!",$BJ34))*(IF('Gastos com Pessoal'!$G$7:$G$106&lt;=AM$1,('Gastos com Pessoal'!$H$7:$H$106)+1,1))*(IF('Gastos com Pessoal'!$L$7:$L$106&lt;=AM$1,('Gastos com Pessoal'!$M$7:$M$106)+1,1))*(IF('Gastos com Pessoal'!$Q$7:$Q$106&lt;=AM$1,('Gastos com Pessoal'!$R$7:$R$106)+1,1)))</f>
        <v>55750.351072568439</v>
      </c>
      <c r="AN34" s="149">
        <f t="array" aca="1" ref="AN34" ca="1">SUM((AN$1&gt;='Gastos com Pessoal'!$E$7:$E$106)*(AN$1&lt;='Gastos com Pessoal'!$F$7:$F$106)*INDIRECT(CONCATENATE("'Encargos e Benefícios'!",$BJ34))*(IF('Gastos com Pessoal'!$G$7:$G$106&lt;=AN$1,('Gastos com Pessoal'!$H$7:$H$106)+1,1))*(IF('Gastos com Pessoal'!$L$7:$L$106&lt;=AN$1,('Gastos com Pessoal'!$M$7:$M$106)+1,1))*(IF('Gastos com Pessoal'!$Q$7:$Q$106&lt;=AN$1,('Gastos com Pessoal'!$R$7:$R$106)+1,1)))</f>
        <v>55750.351072568439</v>
      </c>
      <c r="AO34" s="149">
        <f t="array" aca="1" ref="AO34" ca="1">SUM((AO$1&gt;='Gastos com Pessoal'!$E$7:$E$106)*(AO$1&lt;='Gastos com Pessoal'!$F$7:$F$106)*INDIRECT(CONCATENATE("'Encargos e Benefícios'!",$BJ34))*(IF('Gastos com Pessoal'!$G$7:$G$106&lt;=AO$1,('Gastos com Pessoal'!$H$7:$H$106)+1,1))*(IF('Gastos com Pessoal'!$L$7:$L$106&lt;=AO$1,('Gastos com Pessoal'!$M$7:$M$106)+1,1))*(IF('Gastos com Pessoal'!$Q$7:$Q$106&lt;=AO$1,('Gastos com Pessoal'!$R$7:$R$106)+1,1)))</f>
        <v>55750.351072568439</v>
      </c>
      <c r="AP34" s="149">
        <f t="array" aca="1" ref="AP34" ca="1">SUM((AP$1&gt;='Gastos com Pessoal'!$E$7:$E$106)*(AP$1&lt;='Gastos com Pessoal'!$F$7:$F$106)*INDIRECT(CONCATENATE("'Encargos e Benefícios'!",$BJ34))*(IF('Gastos com Pessoal'!$G$7:$G$106&lt;=AP$1,('Gastos com Pessoal'!$H$7:$H$106)+1,1))*(IF('Gastos com Pessoal'!$L$7:$L$106&lt;=AP$1,('Gastos com Pessoal'!$M$7:$M$106)+1,1))*(IF('Gastos com Pessoal'!$Q$7:$Q$106&lt;=AP$1,('Gastos com Pessoal'!$R$7:$R$106)+1,1)))</f>
        <v>55750.351072568439</v>
      </c>
      <c r="AQ34" s="149">
        <f t="array" aca="1" ref="AQ34" ca="1">SUM((AQ$1&gt;='Gastos com Pessoal'!$E$7:$E$106)*(AQ$1&lt;='Gastos com Pessoal'!$F$7:$F$106)*INDIRECT(CONCATENATE("'Encargos e Benefícios'!",$BJ34))*(IF('Gastos com Pessoal'!$G$7:$G$106&lt;=AQ$1,('Gastos com Pessoal'!$H$7:$H$106)+1,1))*(IF('Gastos com Pessoal'!$L$7:$L$106&lt;=AQ$1,('Gastos com Pessoal'!$M$7:$M$106)+1,1))*(IF('Gastos com Pessoal'!$Q$7:$Q$106&lt;=AQ$1,('Gastos com Pessoal'!$R$7:$R$106)+1,1)))</f>
        <v>55750.351072568439</v>
      </c>
      <c r="AR34" s="149">
        <f t="array" aca="1" ref="AR34" ca="1">SUM((AR$1&gt;='Gastos com Pessoal'!$E$7:$E$106)*(AR$1&lt;='Gastos com Pessoal'!$F$7:$F$106)*INDIRECT(CONCATENATE("'Encargos e Benefícios'!",$BJ34))*(IF('Gastos com Pessoal'!$G$7:$G$106&lt;=AR$1,('Gastos com Pessoal'!$H$7:$H$106)+1,1))*(IF('Gastos com Pessoal'!$L$7:$L$106&lt;=AR$1,('Gastos com Pessoal'!$M$7:$M$106)+1,1))*(IF('Gastos com Pessoal'!$Q$7:$Q$106&lt;=AR$1,('Gastos com Pessoal'!$R$7:$R$106)+1,1)))</f>
        <v>55750.351072568439</v>
      </c>
      <c r="AS34" s="149">
        <f t="array" aca="1" ref="AS34" ca="1">SUM((AS$1&gt;='Gastos com Pessoal'!$E$7:$E$106)*(AS$1&lt;='Gastos com Pessoal'!$F$7:$F$106)*INDIRECT(CONCATENATE("'Encargos e Benefícios'!",$BJ34))*(IF('Gastos com Pessoal'!$G$7:$G$106&lt;=AS$1,('Gastos com Pessoal'!$H$7:$H$106)+1,1))*(IF('Gastos com Pessoal'!$L$7:$L$106&lt;=AS$1,('Gastos com Pessoal'!$M$7:$M$106)+1,1))*(IF('Gastos com Pessoal'!$Q$7:$Q$106&lt;=AS$1,('Gastos com Pessoal'!$R$7:$R$106)+1,1)))</f>
        <v>0</v>
      </c>
      <c r="AT34" s="149">
        <f t="array" aca="1" ref="AT34" ca="1">SUM((AT$1&gt;='Gastos com Pessoal'!$E$7:$E$106)*(AT$1&lt;='Gastos com Pessoal'!$F$7:$F$106)*INDIRECT(CONCATENATE("'Encargos e Benefícios'!",$BJ34))*(IF('Gastos com Pessoal'!$G$7:$G$106&lt;=AT$1,('Gastos com Pessoal'!$H$7:$H$106)+1,1))*(IF('Gastos com Pessoal'!$L$7:$L$106&lt;=AT$1,('Gastos com Pessoal'!$M$7:$M$106)+1,1))*(IF('Gastos com Pessoal'!$Q$7:$Q$106&lt;=AT$1,('Gastos com Pessoal'!$R$7:$R$106)+1,1)))</f>
        <v>0</v>
      </c>
      <c r="AU34" s="149">
        <f t="array" aca="1" ref="AU34" ca="1">SUM((AU$1&gt;='Gastos com Pessoal'!$E$7:$E$106)*(AU$1&lt;='Gastos com Pessoal'!$F$7:$F$106)*INDIRECT(CONCATENATE("'Encargos e Benefícios'!",$BJ34))*(IF('Gastos com Pessoal'!$G$7:$G$106&lt;=AU$1,('Gastos com Pessoal'!$H$7:$H$106)+1,1))*(IF('Gastos com Pessoal'!$L$7:$L$106&lt;=AU$1,('Gastos com Pessoal'!$M$7:$M$106)+1,1))*(IF('Gastos com Pessoal'!$Q$7:$Q$106&lt;=AU$1,('Gastos com Pessoal'!$R$7:$R$106)+1,1)))</f>
        <v>0</v>
      </c>
      <c r="AV34" s="149">
        <f t="array" aca="1" ref="AV34" ca="1">SUM((AV$1&gt;='Gastos com Pessoal'!$E$7:$E$106)*(AV$1&lt;='Gastos com Pessoal'!$F$7:$F$106)*INDIRECT(CONCATENATE("'Encargos e Benefícios'!",$BJ34))*(IF('Gastos com Pessoal'!$G$7:$G$106&lt;=AV$1,('Gastos com Pessoal'!$H$7:$H$106)+1,1))*(IF('Gastos com Pessoal'!$L$7:$L$106&lt;=AV$1,('Gastos com Pessoal'!$M$7:$M$106)+1,1))*(IF('Gastos com Pessoal'!$Q$7:$Q$106&lt;=AV$1,('Gastos com Pessoal'!$R$7:$R$106)+1,1)))</f>
        <v>0</v>
      </c>
      <c r="AW34" s="149">
        <f t="array" aca="1" ref="AW34" ca="1">SUM((AW$1&gt;='Gastos com Pessoal'!$E$7:$E$106)*(AW$1&lt;='Gastos com Pessoal'!$F$7:$F$106)*INDIRECT(CONCATENATE("'Encargos e Benefícios'!",$BJ34))*(IF('Gastos com Pessoal'!$G$7:$G$106&lt;=AW$1,('Gastos com Pessoal'!$H$7:$H$106)+1,1))*(IF('Gastos com Pessoal'!$L$7:$L$106&lt;=AW$1,('Gastos com Pessoal'!$M$7:$M$106)+1,1))*(IF('Gastos com Pessoal'!$Q$7:$Q$106&lt;=AW$1,('Gastos com Pessoal'!$R$7:$R$106)+1,1)))</f>
        <v>0</v>
      </c>
      <c r="AX34" s="149">
        <f t="array" aca="1" ref="AX34" ca="1">SUM((AX$1&gt;='Gastos com Pessoal'!$E$7:$E$106)*(AX$1&lt;='Gastos com Pessoal'!$F$7:$F$106)*INDIRECT(CONCATENATE("'Encargos e Benefícios'!",$BJ34))*(IF('Gastos com Pessoal'!$G$7:$G$106&lt;=AX$1,('Gastos com Pessoal'!$H$7:$H$106)+1,1))*(IF('Gastos com Pessoal'!$L$7:$L$106&lt;=AX$1,('Gastos com Pessoal'!$M$7:$M$106)+1,1))*(IF('Gastos com Pessoal'!$Q$7:$Q$106&lt;=AX$1,('Gastos com Pessoal'!$R$7:$R$106)+1,1)))</f>
        <v>0</v>
      </c>
      <c r="AY34" s="144">
        <f t="shared" ca="1" si="32"/>
        <v>2227184.7286614547</v>
      </c>
      <c r="AZ34" s="156">
        <f t="shared" ca="1" si="33"/>
        <v>1.8589132913485098E-2</v>
      </c>
      <c r="BI34" s="276" t="s">
        <v>349</v>
      </c>
      <c r="BJ34" s="277" t="s">
        <v>324</v>
      </c>
      <c r="BK34" s="277"/>
      <c r="BL34" s="276"/>
      <c r="BM34" s="276"/>
      <c r="BN34" s="276"/>
      <c r="BO34" s="276"/>
    </row>
    <row r="35" spans="1:69" s="99" customFormat="1" ht="23.25" customHeight="1">
      <c r="A35" s="29" t="s">
        <v>265</v>
      </c>
      <c r="B35" s="11" t="s">
        <v>220</v>
      </c>
      <c r="C35" s="149">
        <f t="array" aca="1" ref="C35" ca="1">SUM((C$1&gt;='Gastos com Pessoal'!$E$7:$E$106)*(C$1&lt;='Gastos com Pessoal'!$F$7:$F$106)*INDIRECT(CONCATENATE("'Encargos e Benefícios'!",$BJ35))*(IF('Gastos com Pessoal'!$G$7:$G$106&lt;=C$1,('Gastos com Pessoal'!$H$7:$H$106)+1,1))*(IF('Gastos com Pessoal'!$L$7:$L$106&lt;=C$1,('Gastos com Pessoal'!$M$7:$M$106)+1,1))*(IF('Gastos com Pessoal'!$Q$7:$Q$106&lt;=C$1,('Gastos com Pessoal'!$R$7:$R$106)+1,1)))</f>
        <v>0</v>
      </c>
      <c r="D35" s="149">
        <f t="array" aca="1" ref="D35" ca="1">SUM((D$1&gt;='Gastos com Pessoal'!$E$7:$E$106)*(D$1&lt;='Gastos com Pessoal'!$F$7:$F$106)*INDIRECT(CONCATENATE("'Encargos e Benefícios'!",$BJ35))*(IF('Gastos com Pessoal'!$G$7:$G$106&lt;=D$1,('Gastos com Pessoal'!$H$7:$H$106)+1,1))*(IF('Gastos com Pessoal'!$L$7:$L$106&lt;=D$1,('Gastos com Pessoal'!$M$7:$M$106)+1,1))*(IF('Gastos com Pessoal'!$Q$7:$Q$106&lt;=D$1,('Gastos com Pessoal'!$R$7:$R$106)+1,1)))</f>
        <v>93463.076152343783</v>
      </c>
      <c r="E35" s="149">
        <f t="array" aca="1" ref="E35" ca="1">SUM((E$1&gt;='Gastos com Pessoal'!$E$7:$E$106)*(E$1&lt;='Gastos com Pessoal'!$F$7:$F$106)*INDIRECT(CONCATENATE("'Encargos e Benefícios'!",$BJ35))*(IF('Gastos com Pessoal'!$G$7:$G$106&lt;=E$1,('Gastos com Pessoal'!$H$7:$H$106)+1,1))*(IF('Gastos com Pessoal'!$L$7:$L$106&lt;=E$1,('Gastos com Pessoal'!$M$7:$M$106)+1,1))*(IF('Gastos com Pessoal'!$Q$7:$Q$106&lt;=E$1,('Gastos com Pessoal'!$R$7:$R$106)+1,1)))</f>
        <v>93463.076152343783</v>
      </c>
      <c r="F35" s="149">
        <f t="array" aca="1" ref="F35" ca="1">SUM((F$1&gt;='Gastos com Pessoal'!$E$7:$E$106)*(F$1&lt;='Gastos com Pessoal'!$F$7:$F$106)*INDIRECT(CONCATENATE("'Encargos e Benefícios'!",$BJ35))*(IF('Gastos com Pessoal'!$G$7:$G$106&lt;=F$1,('Gastos com Pessoal'!$H$7:$H$106)+1,1))*(IF('Gastos com Pessoal'!$L$7:$L$106&lt;=F$1,('Gastos com Pessoal'!$M$7:$M$106)+1,1))*(IF('Gastos com Pessoal'!$Q$7:$Q$106&lt;=F$1,('Gastos com Pessoal'!$R$7:$R$106)+1,1)))</f>
        <v>93463.076152343783</v>
      </c>
      <c r="G35" s="149">
        <f t="array" aca="1" ref="G35" ca="1">SUM((G$1&gt;='Gastos com Pessoal'!$E$7:$E$106)*(G$1&lt;='Gastos com Pessoal'!$F$7:$F$106)*INDIRECT(CONCATENATE("'Encargos e Benefícios'!",$BJ35))*(IF('Gastos com Pessoal'!$G$7:$G$106&lt;=G$1,('Gastos com Pessoal'!$H$7:$H$106)+1,1))*(IF('Gastos com Pessoal'!$L$7:$L$106&lt;=G$1,('Gastos com Pessoal'!$M$7:$M$106)+1,1))*(IF('Gastos com Pessoal'!$Q$7:$Q$106&lt;=G$1,('Gastos com Pessoal'!$R$7:$R$106)+1,1)))</f>
        <v>93463.076152343783</v>
      </c>
      <c r="H35" s="149">
        <f t="array" aca="1" ref="H35" ca="1">SUM((H$1&gt;='Gastos com Pessoal'!$E$7:$E$106)*(H$1&lt;='Gastos com Pessoal'!$F$7:$F$106)*INDIRECT(CONCATENATE("'Encargos e Benefícios'!",$BJ35))*(IF('Gastos com Pessoal'!$G$7:$G$106&lt;=H$1,('Gastos com Pessoal'!$H$7:$H$106)+1,1))*(IF('Gastos com Pessoal'!$L$7:$L$106&lt;=H$1,('Gastos com Pessoal'!$M$7:$M$106)+1,1))*(IF('Gastos com Pessoal'!$Q$7:$Q$106&lt;=H$1,('Gastos com Pessoal'!$R$7:$R$106)+1,1)))</f>
        <v>93463.076152343783</v>
      </c>
      <c r="I35" s="149">
        <f t="array" aca="1" ref="I35" ca="1">SUM((I$1&gt;='Gastos com Pessoal'!$E$7:$E$106)*(I$1&lt;='Gastos com Pessoal'!$F$7:$F$106)*INDIRECT(CONCATENATE("'Encargos e Benefícios'!",$BJ35))*(IF('Gastos com Pessoal'!$G$7:$G$106&lt;=I$1,('Gastos com Pessoal'!$H$7:$H$106)+1,1))*(IF('Gastos com Pessoal'!$L$7:$L$106&lt;=I$1,('Gastos com Pessoal'!$M$7:$M$106)+1,1))*(IF('Gastos com Pessoal'!$Q$7:$Q$106&lt;=I$1,('Gastos com Pessoal'!$R$7:$R$106)+1,1)))</f>
        <v>93463.076152343783</v>
      </c>
      <c r="J35" s="149">
        <f t="array" aca="1" ref="J35" ca="1">SUM((J$1&gt;='Gastos com Pessoal'!$E$7:$E$106)*(J$1&lt;='Gastos com Pessoal'!$F$7:$F$106)*INDIRECT(CONCATENATE("'Encargos e Benefícios'!",$BJ35))*(IF('Gastos com Pessoal'!$G$7:$G$106&lt;=J$1,('Gastos com Pessoal'!$H$7:$H$106)+1,1))*(IF('Gastos com Pessoal'!$L$7:$L$106&lt;=J$1,('Gastos com Pessoal'!$M$7:$M$106)+1,1))*(IF('Gastos com Pessoal'!$Q$7:$Q$106&lt;=J$1,('Gastos com Pessoal'!$R$7:$R$106)+1,1)))</f>
        <v>93463.076152343783</v>
      </c>
      <c r="K35" s="149">
        <f t="array" aca="1" ref="K35" ca="1">SUM((K$1&gt;='Gastos com Pessoal'!$E$7:$E$106)*(K$1&lt;='Gastos com Pessoal'!$F$7:$F$106)*INDIRECT(CONCATENATE("'Encargos e Benefícios'!",$BJ35))*(IF('Gastos com Pessoal'!$G$7:$G$106&lt;=K$1,('Gastos com Pessoal'!$H$7:$H$106)+1,1))*(IF('Gastos com Pessoal'!$L$7:$L$106&lt;=K$1,('Gastos com Pessoal'!$M$7:$M$106)+1,1))*(IF('Gastos com Pessoal'!$Q$7:$Q$106&lt;=K$1,('Gastos com Pessoal'!$R$7:$R$106)+1,1)))</f>
        <v>93463.076152343783</v>
      </c>
      <c r="L35" s="149">
        <f t="array" aca="1" ref="L35" ca="1">SUM((L$1&gt;='Gastos com Pessoal'!$E$7:$E$106)*(L$1&lt;='Gastos com Pessoal'!$F$7:$F$106)*INDIRECT(CONCATENATE("'Encargos e Benefícios'!",$BJ35))*(IF('Gastos com Pessoal'!$G$7:$G$106&lt;=L$1,('Gastos com Pessoal'!$H$7:$H$106)+1,1))*(IF('Gastos com Pessoal'!$L$7:$L$106&lt;=L$1,('Gastos com Pessoal'!$M$7:$M$106)+1,1))*(IF('Gastos com Pessoal'!$Q$7:$Q$106&lt;=L$1,('Gastos com Pessoal'!$R$7:$R$106)+1,1)))</f>
        <v>93463.076152343783</v>
      </c>
      <c r="M35" s="149">
        <f t="array" aca="1" ref="M35" ca="1">SUM((M$1&gt;='Gastos com Pessoal'!$E$7:$E$106)*(M$1&lt;='Gastos com Pessoal'!$F$7:$F$106)*INDIRECT(CONCATENATE("'Encargos e Benefícios'!",$BJ35))*(IF('Gastos com Pessoal'!$G$7:$G$106&lt;=M$1,('Gastos com Pessoal'!$H$7:$H$106)+1,1))*(IF('Gastos com Pessoal'!$L$7:$L$106&lt;=M$1,('Gastos com Pessoal'!$M$7:$M$106)+1,1))*(IF('Gastos com Pessoal'!$Q$7:$Q$106&lt;=M$1,('Gastos com Pessoal'!$R$7:$R$106)+1,1)))</f>
        <v>93463.076152343783</v>
      </c>
      <c r="N35" s="149">
        <f t="array" aca="1" ref="N35" ca="1">SUM((N$1&gt;='Gastos com Pessoal'!$E$7:$E$106)*(N$1&lt;='Gastos com Pessoal'!$F$7:$F$106)*INDIRECT(CONCATENATE("'Encargos e Benefícios'!",$BJ35))*(IF('Gastos com Pessoal'!$G$7:$G$106&lt;=N$1,('Gastos com Pessoal'!$H$7:$H$106)+1,1))*(IF('Gastos com Pessoal'!$L$7:$L$106&lt;=N$1,('Gastos com Pessoal'!$M$7:$M$106)+1,1))*(IF('Gastos com Pessoal'!$Q$7:$Q$106&lt;=N$1,('Gastos com Pessoal'!$R$7:$R$106)+1,1)))</f>
        <v>93463.076152343783</v>
      </c>
      <c r="O35" s="149">
        <f t="array" aca="1" ref="O35" ca="1">SUM((O$1&gt;='Gastos com Pessoal'!$E$7:$E$106)*(O$1&lt;='Gastos com Pessoal'!$F$7:$F$106)*INDIRECT(CONCATENATE("'Encargos e Benefícios'!",$BJ35))*(IF('Gastos com Pessoal'!$G$7:$G$106&lt;=O$1,('Gastos com Pessoal'!$H$7:$H$106)+1,1))*(IF('Gastos com Pessoal'!$L$7:$L$106&lt;=O$1,('Gastos com Pessoal'!$M$7:$M$106)+1,1))*(IF('Gastos com Pessoal'!$Q$7:$Q$106&lt;=O$1,('Gastos com Pessoal'!$R$7:$R$106)+1,1)))</f>
        <v>93463.076152343783</v>
      </c>
      <c r="P35" s="149">
        <f t="array" aca="1" ref="P35" ca="1">SUM((P$1&gt;='Gastos com Pessoal'!$E$7:$E$106)*(P$1&lt;='Gastos com Pessoal'!$F$7:$F$106)*INDIRECT(CONCATENATE("'Encargos e Benefícios'!",$BJ35))*(IF('Gastos com Pessoal'!$G$7:$G$106&lt;=P$1,('Gastos com Pessoal'!$H$7:$H$106)+1,1))*(IF('Gastos com Pessoal'!$L$7:$L$106&lt;=P$1,('Gastos com Pessoal'!$M$7:$M$106)+1,1))*(IF('Gastos com Pessoal'!$Q$7:$Q$106&lt;=P$1,('Gastos com Pessoal'!$R$7:$R$106)+1,1)))</f>
        <v>93463.076152343783</v>
      </c>
      <c r="Q35" s="149">
        <f t="array" aca="1" ref="Q35" ca="1">SUM((Q$1&gt;='Gastos com Pessoal'!$E$7:$E$106)*(Q$1&lt;='Gastos com Pessoal'!$F$7:$F$106)*INDIRECT(CONCATENATE("'Encargos e Benefícios'!",$BJ35))*(IF('Gastos com Pessoal'!$G$7:$G$106&lt;=Q$1,('Gastos com Pessoal'!$H$7:$H$106)+1,1))*(IF('Gastos com Pessoal'!$L$7:$L$106&lt;=Q$1,('Gastos com Pessoal'!$M$7:$M$106)+1,1))*(IF('Gastos com Pessoal'!$Q$7:$Q$106&lt;=Q$1,('Gastos com Pessoal'!$R$7:$R$106)+1,1)))</f>
        <v>93463.076152343783</v>
      </c>
      <c r="R35" s="149">
        <f t="array" aca="1" ref="R35" ca="1">SUM((R$1&gt;='Gastos com Pessoal'!$E$7:$E$106)*(R$1&lt;='Gastos com Pessoal'!$F$7:$F$106)*INDIRECT(CONCATENATE("'Encargos e Benefícios'!",$BJ35))*(IF('Gastos com Pessoal'!$G$7:$G$106&lt;=R$1,('Gastos com Pessoal'!$H$7:$H$106)+1,1))*(IF('Gastos com Pessoal'!$L$7:$L$106&lt;=R$1,('Gastos com Pessoal'!$M$7:$M$106)+1,1))*(IF('Gastos com Pessoal'!$Q$7:$Q$106&lt;=R$1,('Gastos com Pessoal'!$R$7:$R$106)+1,1)))</f>
        <v>93463.076152343783</v>
      </c>
      <c r="S35" s="149">
        <f t="array" aca="1" ref="S35" ca="1">SUM((S$1&gt;='Gastos com Pessoal'!$E$7:$E$106)*(S$1&lt;='Gastos com Pessoal'!$F$7:$F$106)*INDIRECT(CONCATENATE("'Encargos e Benefícios'!",$BJ35))*(IF('Gastos com Pessoal'!$G$7:$G$106&lt;=S$1,('Gastos com Pessoal'!$H$7:$H$106)+1,1))*(IF('Gastos com Pessoal'!$L$7:$L$106&lt;=S$1,('Gastos com Pessoal'!$M$7:$M$106)+1,1))*(IF('Gastos com Pessoal'!$Q$7:$Q$106&lt;=S$1,('Gastos com Pessoal'!$R$7:$R$106)+1,1)))</f>
        <v>93463.076152343783</v>
      </c>
      <c r="T35" s="149">
        <f t="array" aca="1" ref="T35" ca="1">SUM((T$1&gt;='Gastos com Pessoal'!$E$7:$E$106)*(T$1&lt;='Gastos com Pessoal'!$F$7:$F$106)*INDIRECT(CONCATENATE("'Encargos e Benefícios'!",$BJ35))*(IF('Gastos com Pessoal'!$G$7:$G$106&lt;=T$1,('Gastos com Pessoal'!$H$7:$H$106)+1,1))*(IF('Gastos com Pessoal'!$L$7:$L$106&lt;=T$1,('Gastos com Pessoal'!$M$7:$M$106)+1,1))*(IF('Gastos com Pessoal'!$Q$7:$Q$106&lt;=T$1,('Gastos com Pessoal'!$R$7:$R$106)+1,1)))</f>
        <v>93463.076152343783</v>
      </c>
      <c r="U35" s="149">
        <f t="array" aca="1" ref="U35" ca="1">SUM((U$1&gt;='Gastos com Pessoal'!$E$7:$E$106)*(U$1&lt;='Gastos com Pessoal'!$F$7:$F$106)*INDIRECT(CONCATENATE("'Encargos e Benefícios'!",$BJ35))*(IF('Gastos com Pessoal'!$G$7:$G$106&lt;=U$1,('Gastos com Pessoal'!$H$7:$H$106)+1,1))*(IF('Gastos com Pessoal'!$L$7:$L$106&lt;=U$1,('Gastos com Pessoal'!$M$7:$M$106)+1,1))*(IF('Gastos com Pessoal'!$Q$7:$Q$106&lt;=U$1,('Gastos com Pessoal'!$R$7:$R$106)+1,1)))</f>
        <v>93463.076152343783</v>
      </c>
      <c r="V35" s="149">
        <f t="array" aca="1" ref="V35" ca="1">SUM((V$1&gt;='Gastos com Pessoal'!$E$7:$E$106)*(V$1&lt;='Gastos com Pessoal'!$F$7:$F$106)*INDIRECT(CONCATENATE("'Encargos e Benefícios'!",$BJ35))*(IF('Gastos com Pessoal'!$G$7:$G$106&lt;=V$1,('Gastos com Pessoal'!$H$7:$H$106)+1,1))*(IF('Gastos com Pessoal'!$L$7:$L$106&lt;=V$1,('Gastos com Pessoal'!$M$7:$M$106)+1,1))*(IF('Gastos com Pessoal'!$Q$7:$Q$106&lt;=V$1,('Gastos com Pessoal'!$R$7:$R$106)+1,1)))</f>
        <v>93463.076152343783</v>
      </c>
      <c r="W35" s="149">
        <f t="array" aca="1" ref="W35" ca="1">SUM((W$1&gt;='Gastos com Pessoal'!$E$7:$E$106)*(W$1&lt;='Gastos com Pessoal'!$F$7:$F$106)*INDIRECT(CONCATENATE("'Encargos e Benefícios'!",$BJ35))*(IF('Gastos com Pessoal'!$G$7:$G$106&lt;=W$1,('Gastos com Pessoal'!$H$7:$H$106)+1,1))*(IF('Gastos com Pessoal'!$L$7:$L$106&lt;=W$1,('Gastos com Pessoal'!$M$7:$M$106)+1,1))*(IF('Gastos com Pessoal'!$Q$7:$Q$106&lt;=W$1,('Gastos com Pessoal'!$R$7:$R$106)+1,1)))</f>
        <v>93463.076152343783</v>
      </c>
      <c r="X35" s="149">
        <f t="array" aca="1" ref="X35" ca="1">SUM((X$1&gt;='Gastos com Pessoal'!$E$7:$E$106)*(X$1&lt;='Gastos com Pessoal'!$F$7:$F$106)*INDIRECT(CONCATENATE("'Encargos e Benefícios'!",$BJ35))*(IF('Gastos com Pessoal'!$G$7:$G$106&lt;=X$1,('Gastos com Pessoal'!$H$7:$H$106)+1,1))*(IF('Gastos com Pessoal'!$L$7:$L$106&lt;=X$1,('Gastos com Pessoal'!$M$7:$M$106)+1,1))*(IF('Gastos com Pessoal'!$Q$7:$Q$106&lt;=X$1,('Gastos com Pessoal'!$R$7:$R$106)+1,1)))</f>
        <v>93463.076152343783</v>
      </c>
      <c r="Y35" s="149">
        <f t="array" aca="1" ref="Y35" ca="1">SUM((Y$1&gt;='Gastos com Pessoal'!$E$7:$E$106)*(Y$1&lt;='Gastos com Pessoal'!$F$7:$F$106)*INDIRECT(CONCATENATE("'Encargos e Benefícios'!",$BJ35))*(IF('Gastos com Pessoal'!$G$7:$G$106&lt;=Y$1,('Gastos com Pessoal'!$H$7:$H$106)+1,1))*(IF('Gastos com Pessoal'!$L$7:$L$106&lt;=Y$1,('Gastos com Pessoal'!$M$7:$M$106)+1,1))*(IF('Gastos com Pessoal'!$Q$7:$Q$106&lt;=Y$1,('Gastos com Pessoal'!$R$7:$R$106)+1,1)))</f>
        <v>95332.337675390649</v>
      </c>
      <c r="Z35" s="149">
        <f t="array" aca="1" ref="Z35" ca="1">SUM((Z$1&gt;='Gastos com Pessoal'!$E$7:$E$106)*(Z$1&lt;='Gastos com Pessoal'!$F$7:$F$106)*INDIRECT(CONCATENATE("'Encargos e Benefícios'!",$BJ35))*(IF('Gastos com Pessoal'!$G$7:$G$106&lt;=Z$1,('Gastos com Pessoal'!$H$7:$H$106)+1,1))*(IF('Gastos com Pessoal'!$L$7:$L$106&lt;=Z$1,('Gastos com Pessoal'!$M$7:$M$106)+1,1))*(IF('Gastos com Pessoal'!$Q$7:$Q$106&lt;=Z$1,('Gastos com Pessoal'!$R$7:$R$106)+1,1)))</f>
        <v>95332.337675390649</v>
      </c>
      <c r="AA35" s="149">
        <f t="array" aca="1" ref="AA35" ca="1">SUM((AA$1&gt;='Gastos com Pessoal'!$E$7:$E$106)*(AA$1&lt;='Gastos com Pessoal'!$F$7:$F$106)*INDIRECT(CONCATENATE("'Encargos e Benefícios'!",$BJ35))*(IF('Gastos com Pessoal'!$G$7:$G$106&lt;=AA$1,('Gastos com Pessoal'!$H$7:$H$106)+1,1))*(IF('Gastos com Pessoal'!$L$7:$L$106&lt;=AA$1,('Gastos com Pessoal'!$M$7:$M$106)+1,1))*(IF('Gastos com Pessoal'!$Q$7:$Q$106&lt;=AA$1,('Gastos com Pessoal'!$R$7:$R$106)+1,1)))</f>
        <v>95332.337675390649</v>
      </c>
      <c r="AB35" s="149">
        <f t="array" aca="1" ref="AB35" ca="1">SUM((AB$1&gt;='Gastos com Pessoal'!$E$7:$E$106)*(AB$1&lt;='Gastos com Pessoal'!$F$7:$F$106)*INDIRECT(CONCATENATE("'Encargos e Benefícios'!",$BJ35))*(IF('Gastos com Pessoal'!$G$7:$G$106&lt;=AB$1,('Gastos com Pessoal'!$H$7:$H$106)+1,1))*(IF('Gastos com Pessoal'!$L$7:$L$106&lt;=AB$1,('Gastos com Pessoal'!$M$7:$M$106)+1,1))*(IF('Gastos com Pessoal'!$Q$7:$Q$106&lt;=AB$1,('Gastos com Pessoal'!$R$7:$R$106)+1,1)))</f>
        <v>95332.337675390649</v>
      </c>
      <c r="AC35" s="149">
        <f t="array" aca="1" ref="AC35" ca="1">SUM((AC$1&gt;='Gastos com Pessoal'!$E$7:$E$106)*(AC$1&lt;='Gastos com Pessoal'!$F$7:$F$106)*INDIRECT(CONCATENATE("'Encargos e Benefícios'!",$BJ35))*(IF('Gastos com Pessoal'!$G$7:$G$106&lt;=AC$1,('Gastos com Pessoal'!$H$7:$H$106)+1,1))*(IF('Gastos com Pessoal'!$L$7:$L$106&lt;=AC$1,('Gastos com Pessoal'!$M$7:$M$106)+1,1))*(IF('Gastos com Pessoal'!$Q$7:$Q$106&lt;=AC$1,('Gastos com Pessoal'!$R$7:$R$106)+1,1)))</f>
        <v>95332.337675390649</v>
      </c>
      <c r="AD35" s="149">
        <f t="array" aca="1" ref="AD35" ca="1">SUM((AD$1&gt;='Gastos com Pessoal'!$E$7:$E$106)*(AD$1&lt;='Gastos com Pessoal'!$F$7:$F$106)*INDIRECT(CONCATENATE("'Encargos e Benefícios'!",$BJ35))*(IF('Gastos com Pessoal'!$G$7:$G$106&lt;=AD$1,('Gastos com Pessoal'!$H$7:$H$106)+1,1))*(IF('Gastos com Pessoal'!$L$7:$L$106&lt;=AD$1,('Gastos com Pessoal'!$M$7:$M$106)+1,1))*(IF('Gastos com Pessoal'!$Q$7:$Q$106&lt;=AD$1,('Gastos com Pessoal'!$R$7:$R$106)+1,1)))</f>
        <v>95332.337675390649</v>
      </c>
      <c r="AE35" s="149">
        <f t="array" aca="1" ref="AE35" ca="1">SUM((AE$1&gt;='Gastos com Pessoal'!$E$7:$E$106)*(AE$1&lt;='Gastos com Pessoal'!$F$7:$F$106)*INDIRECT(CONCATENATE("'Encargos e Benefícios'!",$BJ35))*(IF('Gastos com Pessoal'!$G$7:$G$106&lt;=AE$1,('Gastos com Pessoal'!$H$7:$H$106)+1,1))*(IF('Gastos com Pessoal'!$L$7:$L$106&lt;=AE$1,('Gastos com Pessoal'!$M$7:$M$106)+1,1))*(IF('Gastos com Pessoal'!$Q$7:$Q$106&lt;=AE$1,('Gastos com Pessoal'!$R$7:$R$106)+1,1)))</f>
        <v>95332.337675390649</v>
      </c>
      <c r="AF35" s="149">
        <f t="array" aca="1" ref="AF35" ca="1">SUM((AF$1&gt;='Gastos com Pessoal'!$E$7:$E$106)*(AF$1&lt;='Gastos com Pessoal'!$F$7:$F$106)*INDIRECT(CONCATENATE("'Encargos e Benefícios'!",$BJ35))*(IF('Gastos com Pessoal'!$G$7:$G$106&lt;=AF$1,('Gastos com Pessoal'!$H$7:$H$106)+1,1))*(IF('Gastos com Pessoal'!$L$7:$L$106&lt;=AF$1,('Gastos com Pessoal'!$M$7:$M$106)+1,1))*(IF('Gastos com Pessoal'!$Q$7:$Q$106&lt;=AF$1,('Gastos com Pessoal'!$R$7:$R$106)+1,1)))</f>
        <v>95332.337675390649</v>
      </c>
      <c r="AG35" s="149">
        <f t="array" aca="1" ref="AG35" ca="1">SUM((AG$1&gt;='Gastos com Pessoal'!$E$7:$E$106)*(AG$1&lt;='Gastos com Pessoal'!$F$7:$F$106)*INDIRECT(CONCATENATE("'Encargos e Benefícios'!",$BJ35))*(IF('Gastos com Pessoal'!$G$7:$G$106&lt;=AG$1,('Gastos com Pessoal'!$H$7:$H$106)+1,1))*(IF('Gastos com Pessoal'!$L$7:$L$106&lt;=AG$1,('Gastos com Pessoal'!$M$7:$M$106)+1,1))*(IF('Gastos com Pessoal'!$Q$7:$Q$106&lt;=AG$1,('Gastos com Pessoal'!$R$7:$R$106)+1,1)))</f>
        <v>95332.337675390649</v>
      </c>
      <c r="AH35" s="149">
        <f t="array" aca="1" ref="AH35" ca="1">SUM((AH$1&gt;='Gastos com Pessoal'!$E$7:$E$106)*(AH$1&lt;='Gastos com Pessoal'!$F$7:$F$106)*INDIRECT(CONCATENATE("'Encargos e Benefícios'!",$BJ35))*(IF('Gastos com Pessoal'!$G$7:$G$106&lt;=AH$1,('Gastos com Pessoal'!$H$7:$H$106)+1,1))*(IF('Gastos com Pessoal'!$L$7:$L$106&lt;=AH$1,('Gastos com Pessoal'!$M$7:$M$106)+1,1))*(IF('Gastos com Pessoal'!$Q$7:$Q$106&lt;=AH$1,('Gastos com Pessoal'!$R$7:$R$106)+1,1)))</f>
        <v>95332.337675390649</v>
      </c>
      <c r="AI35" s="149">
        <f t="array" aca="1" ref="AI35" ca="1">SUM((AI$1&gt;='Gastos com Pessoal'!$E$7:$E$106)*(AI$1&lt;='Gastos com Pessoal'!$F$7:$F$106)*INDIRECT(CONCATENATE("'Encargos e Benefícios'!",$BJ35))*(IF('Gastos com Pessoal'!$G$7:$G$106&lt;=AI$1,('Gastos com Pessoal'!$H$7:$H$106)+1,1))*(IF('Gastos com Pessoal'!$L$7:$L$106&lt;=AI$1,('Gastos com Pessoal'!$M$7:$M$106)+1,1))*(IF('Gastos com Pessoal'!$Q$7:$Q$106&lt;=AI$1,('Gastos com Pessoal'!$R$7:$R$106)+1,1)))</f>
        <v>95332.337675390649</v>
      </c>
      <c r="AJ35" s="149">
        <f t="array" aca="1" ref="AJ35" ca="1">SUM((AJ$1&gt;='Gastos com Pessoal'!$E$7:$E$106)*(AJ$1&lt;='Gastos com Pessoal'!$F$7:$F$106)*INDIRECT(CONCATENATE("'Encargos e Benefícios'!",$BJ35))*(IF('Gastos com Pessoal'!$G$7:$G$106&lt;=AJ$1,('Gastos com Pessoal'!$H$7:$H$106)+1,1))*(IF('Gastos com Pessoal'!$L$7:$L$106&lt;=AJ$1,('Gastos com Pessoal'!$M$7:$M$106)+1,1))*(IF('Gastos com Pessoal'!$Q$7:$Q$106&lt;=AJ$1,('Gastos com Pessoal'!$R$7:$R$106)+1,1)))</f>
        <v>95332.337675390649</v>
      </c>
      <c r="AK35" s="149">
        <f t="array" aca="1" ref="AK35" ca="1">SUM((AK$1&gt;='Gastos com Pessoal'!$E$7:$E$106)*(AK$1&lt;='Gastos com Pessoal'!$F$7:$F$106)*INDIRECT(CONCATENATE("'Encargos e Benefícios'!",$BJ35))*(IF('Gastos com Pessoal'!$G$7:$G$106&lt;=AK$1,('Gastos com Pessoal'!$H$7:$H$106)+1,1))*(IF('Gastos com Pessoal'!$L$7:$L$106&lt;=AK$1,('Gastos com Pessoal'!$M$7:$M$106)+1,1))*(IF('Gastos com Pessoal'!$Q$7:$Q$106&lt;=AK$1,('Gastos com Pessoal'!$R$7:$R$106)+1,1)))</f>
        <v>97238.984428898446</v>
      </c>
      <c r="AL35" s="149">
        <f t="array" aca="1" ref="AL35" ca="1">SUM((AL$1&gt;='Gastos com Pessoal'!$E$7:$E$106)*(AL$1&lt;='Gastos com Pessoal'!$F$7:$F$106)*INDIRECT(CONCATENATE("'Encargos e Benefícios'!",$BJ35))*(IF('Gastos com Pessoal'!$G$7:$G$106&lt;=AL$1,('Gastos com Pessoal'!$H$7:$H$106)+1,1))*(IF('Gastos com Pessoal'!$L$7:$L$106&lt;=AL$1,('Gastos com Pessoal'!$M$7:$M$106)+1,1))*(IF('Gastos com Pessoal'!$Q$7:$Q$106&lt;=AL$1,('Gastos com Pessoal'!$R$7:$R$106)+1,1)))</f>
        <v>97238.984428898446</v>
      </c>
      <c r="AM35" s="149">
        <f t="array" aca="1" ref="AM35" ca="1">SUM((AM$1&gt;='Gastos com Pessoal'!$E$7:$E$106)*(AM$1&lt;='Gastos com Pessoal'!$F$7:$F$106)*INDIRECT(CONCATENATE("'Encargos e Benefícios'!",$BJ35))*(IF('Gastos com Pessoal'!$G$7:$G$106&lt;=AM$1,('Gastos com Pessoal'!$H$7:$H$106)+1,1))*(IF('Gastos com Pessoal'!$L$7:$L$106&lt;=AM$1,('Gastos com Pessoal'!$M$7:$M$106)+1,1))*(IF('Gastos com Pessoal'!$Q$7:$Q$106&lt;=AM$1,('Gastos com Pessoal'!$R$7:$R$106)+1,1)))</f>
        <v>97238.984428898446</v>
      </c>
      <c r="AN35" s="149">
        <f t="array" aca="1" ref="AN35" ca="1">SUM((AN$1&gt;='Gastos com Pessoal'!$E$7:$E$106)*(AN$1&lt;='Gastos com Pessoal'!$F$7:$F$106)*INDIRECT(CONCATENATE("'Encargos e Benefícios'!",$BJ35))*(IF('Gastos com Pessoal'!$G$7:$G$106&lt;=AN$1,('Gastos com Pessoal'!$H$7:$H$106)+1,1))*(IF('Gastos com Pessoal'!$L$7:$L$106&lt;=AN$1,('Gastos com Pessoal'!$M$7:$M$106)+1,1))*(IF('Gastos com Pessoal'!$Q$7:$Q$106&lt;=AN$1,('Gastos com Pessoal'!$R$7:$R$106)+1,1)))</f>
        <v>97238.984428898446</v>
      </c>
      <c r="AO35" s="149">
        <f t="array" aca="1" ref="AO35" ca="1">SUM((AO$1&gt;='Gastos com Pessoal'!$E$7:$E$106)*(AO$1&lt;='Gastos com Pessoal'!$F$7:$F$106)*INDIRECT(CONCATENATE("'Encargos e Benefícios'!",$BJ35))*(IF('Gastos com Pessoal'!$G$7:$G$106&lt;=AO$1,('Gastos com Pessoal'!$H$7:$H$106)+1,1))*(IF('Gastos com Pessoal'!$L$7:$L$106&lt;=AO$1,('Gastos com Pessoal'!$M$7:$M$106)+1,1))*(IF('Gastos com Pessoal'!$Q$7:$Q$106&lt;=AO$1,('Gastos com Pessoal'!$R$7:$R$106)+1,1)))</f>
        <v>97238.984428898446</v>
      </c>
      <c r="AP35" s="149">
        <f t="array" aca="1" ref="AP35" ca="1">SUM((AP$1&gt;='Gastos com Pessoal'!$E$7:$E$106)*(AP$1&lt;='Gastos com Pessoal'!$F$7:$F$106)*INDIRECT(CONCATENATE("'Encargos e Benefícios'!",$BJ35))*(IF('Gastos com Pessoal'!$G$7:$G$106&lt;=AP$1,('Gastos com Pessoal'!$H$7:$H$106)+1,1))*(IF('Gastos com Pessoal'!$L$7:$L$106&lt;=AP$1,('Gastos com Pessoal'!$M$7:$M$106)+1,1))*(IF('Gastos com Pessoal'!$Q$7:$Q$106&lt;=AP$1,('Gastos com Pessoal'!$R$7:$R$106)+1,1)))</f>
        <v>97238.984428898446</v>
      </c>
      <c r="AQ35" s="149">
        <f t="array" aca="1" ref="AQ35" ca="1">SUM((AQ$1&gt;='Gastos com Pessoal'!$E$7:$E$106)*(AQ$1&lt;='Gastos com Pessoal'!$F$7:$F$106)*INDIRECT(CONCATENATE("'Encargos e Benefícios'!",$BJ35))*(IF('Gastos com Pessoal'!$G$7:$G$106&lt;=AQ$1,('Gastos com Pessoal'!$H$7:$H$106)+1,1))*(IF('Gastos com Pessoal'!$L$7:$L$106&lt;=AQ$1,('Gastos com Pessoal'!$M$7:$M$106)+1,1))*(IF('Gastos com Pessoal'!$Q$7:$Q$106&lt;=AQ$1,('Gastos com Pessoal'!$R$7:$R$106)+1,1)))</f>
        <v>97238.984428898446</v>
      </c>
      <c r="AR35" s="149">
        <f t="array" aca="1" ref="AR35" ca="1">SUM((AR$1&gt;='Gastos com Pessoal'!$E$7:$E$106)*(AR$1&lt;='Gastos com Pessoal'!$F$7:$F$106)*INDIRECT(CONCATENATE("'Encargos e Benefícios'!",$BJ35))*(IF('Gastos com Pessoal'!$G$7:$G$106&lt;=AR$1,('Gastos com Pessoal'!$H$7:$H$106)+1,1))*(IF('Gastos com Pessoal'!$L$7:$L$106&lt;=AR$1,('Gastos com Pessoal'!$M$7:$M$106)+1,1))*(IF('Gastos com Pessoal'!$Q$7:$Q$106&lt;=AR$1,('Gastos com Pessoal'!$R$7:$R$106)+1,1)))</f>
        <v>97238.984428898446</v>
      </c>
      <c r="AS35" s="149">
        <f t="array" aca="1" ref="AS35" ca="1">SUM((AS$1&gt;='Gastos com Pessoal'!$E$7:$E$106)*(AS$1&lt;='Gastos com Pessoal'!$F$7:$F$106)*INDIRECT(CONCATENATE("'Encargos e Benefícios'!",$BJ35))*(IF('Gastos com Pessoal'!$G$7:$G$106&lt;=AS$1,('Gastos com Pessoal'!$H$7:$H$106)+1,1))*(IF('Gastos com Pessoal'!$L$7:$L$106&lt;=AS$1,('Gastos com Pessoal'!$M$7:$M$106)+1,1))*(IF('Gastos com Pessoal'!$Q$7:$Q$106&lt;=AS$1,('Gastos com Pessoal'!$R$7:$R$106)+1,1)))</f>
        <v>0</v>
      </c>
      <c r="AT35" s="149">
        <f t="array" aca="1" ref="AT35" ca="1">SUM((AT$1&gt;='Gastos com Pessoal'!$E$7:$E$106)*(AT$1&lt;='Gastos com Pessoal'!$F$7:$F$106)*INDIRECT(CONCATENATE("'Encargos e Benefícios'!",$BJ35))*(IF('Gastos com Pessoal'!$G$7:$G$106&lt;=AT$1,('Gastos com Pessoal'!$H$7:$H$106)+1,1))*(IF('Gastos com Pessoal'!$L$7:$L$106&lt;=AT$1,('Gastos com Pessoal'!$M$7:$M$106)+1,1))*(IF('Gastos com Pessoal'!$Q$7:$Q$106&lt;=AT$1,('Gastos com Pessoal'!$R$7:$R$106)+1,1)))</f>
        <v>0</v>
      </c>
      <c r="AU35" s="149">
        <f t="array" aca="1" ref="AU35" ca="1">SUM((AU$1&gt;='Gastos com Pessoal'!$E$7:$E$106)*(AU$1&lt;='Gastos com Pessoal'!$F$7:$F$106)*INDIRECT(CONCATENATE("'Encargos e Benefícios'!",$BJ35))*(IF('Gastos com Pessoal'!$G$7:$G$106&lt;=AU$1,('Gastos com Pessoal'!$H$7:$H$106)+1,1))*(IF('Gastos com Pessoal'!$L$7:$L$106&lt;=AU$1,('Gastos com Pessoal'!$M$7:$M$106)+1,1))*(IF('Gastos com Pessoal'!$Q$7:$Q$106&lt;=AU$1,('Gastos com Pessoal'!$R$7:$R$106)+1,1)))</f>
        <v>0</v>
      </c>
      <c r="AV35" s="149">
        <f t="array" aca="1" ref="AV35" ca="1">SUM((AV$1&gt;='Gastos com Pessoal'!$E$7:$E$106)*(AV$1&lt;='Gastos com Pessoal'!$F$7:$F$106)*INDIRECT(CONCATENATE("'Encargos e Benefícios'!",$BJ35))*(IF('Gastos com Pessoal'!$G$7:$G$106&lt;=AV$1,('Gastos com Pessoal'!$H$7:$H$106)+1,1))*(IF('Gastos com Pessoal'!$L$7:$L$106&lt;=AV$1,('Gastos com Pessoal'!$M$7:$M$106)+1,1))*(IF('Gastos com Pessoal'!$Q$7:$Q$106&lt;=AV$1,('Gastos com Pessoal'!$R$7:$R$106)+1,1)))</f>
        <v>0</v>
      </c>
      <c r="AW35" s="149">
        <f t="array" aca="1" ref="AW35" ca="1">SUM((AW$1&gt;='Gastos com Pessoal'!$E$7:$E$106)*(AW$1&lt;='Gastos com Pessoal'!$F$7:$F$106)*INDIRECT(CONCATENATE("'Encargos e Benefícios'!",$BJ35))*(IF('Gastos com Pessoal'!$G$7:$G$106&lt;=AW$1,('Gastos com Pessoal'!$H$7:$H$106)+1,1))*(IF('Gastos com Pessoal'!$L$7:$L$106&lt;=AW$1,('Gastos com Pessoal'!$M$7:$M$106)+1,1))*(IF('Gastos com Pessoal'!$Q$7:$Q$106&lt;=AW$1,('Gastos com Pessoal'!$R$7:$R$106)+1,1)))</f>
        <v>0</v>
      </c>
      <c r="AX35" s="149">
        <f t="array" aca="1" ref="AX35" ca="1">SUM((AX$1&gt;='Gastos com Pessoal'!$E$7:$E$106)*(AX$1&lt;='Gastos com Pessoal'!$F$7:$F$106)*INDIRECT(CONCATENATE("'Encargos e Benefícios'!",$BJ35))*(IF('Gastos com Pessoal'!$G$7:$G$106&lt;=AX$1,('Gastos com Pessoal'!$H$7:$H$106)+1,1))*(IF('Gastos com Pessoal'!$L$7:$L$106&lt;=AX$1,('Gastos com Pessoal'!$M$7:$M$106)+1,1))*(IF('Gastos com Pessoal'!$Q$7:$Q$106&lt;=AX$1,('Gastos com Pessoal'!$R$7:$R$106)+1,1)))</f>
        <v>0</v>
      </c>
      <c r="AY35" s="144">
        <f t="shared" ca="1" si="32"/>
        <v>3884624.5267350958</v>
      </c>
      <c r="AZ35" s="156">
        <f t="shared" ca="1" si="33"/>
        <v>3.2422906244450753E-2</v>
      </c>
      <c r="BI35" s="276" t="s">
        <v>349</v>
      </c>
      <c r="BJ35" s="277" t="s">
        <v>325</v>
      </c>
      <c r="BK35" s="277" t="s">
        <v>340</v>
      </c>
      <c r="BL35" s="276"/>
      <c r="BM35" s="276"/>
      <c r="BN35" s="276"/>
      <c r="BO35" s="276"/>
    </row>
    <row r="36" spans="1:69" s="99" customFormat="1" ht="23.25" customHeight="1">
      <c r="A36" s="29" t="s">
        <v>266</v>
      </c>
      <c r="B36" s="11" t="s">
        <v>21</v>
      </c>
      <c r="C36" s="149">
        <f t="array" aca="1" ref="C36" ca="1">SUM((C$1&gt;='Gastos com Pessoal'!$E$7:$E$106)*(C$1&lt;='Gastos com Pessoal'!$F$7:$F$106)*INDIRECT(CONCATENATE("'Encargos e Benefícios'!",$BJ36))*(IF('Gastos com Pessoal'!$G$7:$G$106&lt;=C$1,('Gastos com Pessoal'!$H$7:$H$106)+1,1))*(IF('Gastos com Pessoal'!$L$7:$L$106&lt;=C$1,('Gastos com Pessoal'!$M$7:$M$106)+1,1))*(IF('Gastos com Pessoal'!$Q$7:$Q$106&lt;=C$1,('Gastos com Pessoal'!$R$7:$R$106)+1,1)))+SUM((C$1&gt;='Gastos com Pessoal'!$E$113:$E$122)*(C$1&lt;='Gastos com Pessoal'!$F$113:$F$122)*INDIRECT(CONCATENATE("'Encargos e Benefícios'!",$BK36))*(IF('Gastos com Pessoal'!$G$113:$G$122&lt;=C$1,('Gastos com Pessoal'!$H$113:$H$122)+1,1))*(IF('Gastos com Pessoal'!$L$113:$L$122&lt;=C$1,('Gastos com Pessoal'!$M$113:$M$122)+1,1))*(IF('Gastos com Pessoal'!$Q$113:$Q$122&lt;=C$1,('Gastos com Pessoal'!$R$113:$R$122)+1,1)))</f>
        <v>0</v>
      </c>
      <c r="D36" s="149">
        <f t="array" aca="1" ref="D36" ca="1">SUM((D$1&gt;='Gastos com Pessoal'!$E$7:$E$106)*(D$1&lt;='Gastos com Pessoal'!$F$7:$F$106)*INDIRECT(CONCATENATE("'Encargos e Benefícios'!",$BJ36))*(IF('Gastos com Pessoal'!$G$7:$G$106&lt;=D$1,('Gastos com Pessoal'!$H$7:$H$106)+1,1))*(IF('Gastos com Pessoal'!$L$7:$L$106&lt;=D$1,('Gastos com Pessoal'!$M$7:$M$106)+1,1))*(IF('Gastos com Pessoal'!$Q$7:$Q$106&lt;=D$1,('Gastos com Pessoal'!$R$7:$R$106)+1,1)))+SUM((D$1&gt;='Gastos com Pessoal'!$E$113:$E$122)*(D$1&lt;='Gastos com Pessoal'!$F$113:$F$122)*INDIRECT(CONCATENATE("'Encargos e Benefícios'!",$BK36))*(IF('Gastos com Pessoal'!$G$113:$G$122&lt;=D$1,('Gastos com Pessoal'!$H$113:$H$122)+1,1))*(IF('Gastos com Pessoal'!$L$113:$L$122&lt;=D$1,('Gastos com Pessoal'!$M$113:$M$122)+1,1))*(IF('Gastos com Pessoal'!$Q$113:$Q$122&lt;=D$1,('Gastos com Pessoal'!$R$113:$R$122)+1,1)))</f>
        <v>93463.076152343783</v>
      </c>
      <c r="E36" s="149">
        <f t="array" aca="1" ref="E36" ca="1">SUM((E$1&gt;='Gastos com Pessoal'!$E$7:$E$106)*(E$1&lt;='Gastos com Pessoal'!$F$7:$F$106)*INDIRECT(CONCATENATE("'Encargos e Benefícios'!",$BJ36))*(IF('Gastos com Pessoal'!$G$7:$G$106&lt;=E$1,('Gastos com Pessoal'!$H$7:$H$106)+1,1))*(IF('Gastos com Pessoal'!$L$7:$L$106&lt;=E$1,('Gastos com Pessoal'!$M$7:$M$106)+1,1))*(IF('Gastos com Pessoal'!$Q$7:$Q$106&lt;=E$1,('Gastos com Pessoal'!$R$7:$R$106)+1,1)))+SUM((E$1&gt;='Gastos com Pessoal'!$E$113:$E$122)*(E$1&lt;='Gastos com Pessoal'!$F$113:$F$122)*INDIRECT(CONCATENATE("'Encargos e Benefícios'!",$BK36))*(IF('Gastos com Pessoal'!$G$113:$G$122&lt;=E$1,('Gastos com Pessoal'!$H$113:$H$122)+1,1))*(IF('Gastos com Pessoal'!$L$113:$L$122&lt;=E$1,('Gastos com Pessoal'!$M$113:$M$122)+1,1))*(IF('Gastos com Pessoal'!$Q$113:$Q$122&lt;=E$1,('Gastos com Pessoal'!$R$113:$R$122)+1,1)))</f>
        <v>93463.076152343783</v>
      </c>
      <c r="F36" s="149">
        <f t="array" aca="1" ref="F36" ca="1">SUM((F$1&gt;='Gastos com Pessoal'!$E$7:$E$106)*(F$1&lt;='Gastos com Pessoal'!$F$7:$F$106)*INDIRECT(CONCATENATE("'Encargos e Benefícios'!",$BJ36))*(IF('Gastos com Pessoal'!$G$7:$G$106&lt;=F$1,('Gastos com Pessoal'!$H$7:$H$106)+1,1))*(IF('Gastos com Pessoal'!$L$7:$L$106&lt;=F$1,('Gastos com Pessoal'!$M$7:$M$106)+1,1))*(IF('Gastos com Pessoal'!$Q$7:$Q$106&lt;=F$1,('Gastos com Pessoal'!$R$7:$R$106)+1,1)))+SUM((F$1&gt;='Gastos com Pessoal'!$E$113:$E$122)*(F$1&lt;='Gastos com Pessoal'!$F$113:$F$122)*INDIRECT(CONCATENATE("'Encargos e Benefícios'!",$BK36))*(IF('Gastos com Pessoal'!$G$113:$G$122&lt;=F$1,('Gastos com Pessoal'!$H$113:$H$122)+1,1))*(IF('Gastos com Pessoal'!$L$113:$L$122&lt;=F$1,('Gastos com Pessoal'!$M$113:$M$122)+1,1))*(IF('Gastos com Pessoal'!$Q$113:$Q$122&lt;=F$1,('Gastos com Pessoal'!$R$113:$R$122)+1,1)))</f>
        <v>93463.076152343783</v>
      </c>
      <c r="G36" s="149">
        <f t="array" aca="1" ref="G36" ca="1">SUM((G$1&gt;='Gastos com Pessoal'!$E$7:$E$106)*(G$1&lt;='Gastos com Pessoal'!$F$7:$F$106)*INDIRECT(CONCATENATE("'Encargos e Benefícios'!",$BJ36))*(IF('Gastos com Pessoal'!$G$7:$G$106&lt;=G$1,('Gastos com Pessoal'!$H$7:$H$106)+1,1))*(IF('Gastos com Pessoal'!$L$7:$L$106&lt;=G$1,('Gastos com Pessoal'!$M$7:$M$106)+1,1))*(IF('Gastos com Pessoal'!$Q$7:$Q$106&lt;=G$1,('Gastos com Pessoal'!$R$7:$R$106)+1,1)))+SUM((G$1&gt;='Gastos com Pessoal'!$E$113:$E$122)*(G$1&lt;='Gastos com Pessoal'!$F$113:$F$122)*INDIRECT(CONCATENATE("'Encargos e Benefícios'!",$BK36))*(IF('Gastos com Pessoal'!$G$113:$G$122&lt;=G$1,('Gastos com Pessoal'!$H$113:$H$122)+1,1))*(IF('Gastos com Pessoal'!$L$113:$L$122&lt;=G$1,('Gastos com Pessoal'!$M$113:$M$122)+1,1))*(IF('Gastos com Pessoal'!$Q$113:$Q$122&lt;=G$1,('Gastos com Pessoal'!$R$113:$R$122)+1,1)))</f>
        <v>93463.076152343783</v>
      </c>
      <c r="H36" s="149">
        <f t="array" aca="1" ref="H36" ca="1">SUM((H$1&gt;='Gastos com Pessoal'!$E$7:$E$106)*(H$1&lt;='Gastos com Pessoal'!$F$7:$F$106)*INDIRECT(CONCATENATE("'Encargos e Benefícios'!",$BJ36))*(IF('Gastos com Pessoal'!$G$7:$G$106&lt;=H$1,('Gastos com Pessoal'!$H$7:$H$106)+1,1))*(IF('Gastos com Pessoal'!$L$7:$L$106&lt;=H$1,('Gastos com Pessoal'!$M$7:$M$106)+1,1))*(IF('Gastos com Pessoal'!$Q$7:$Q$106&lt;=H$1,('Gastos com Pessoal'!$R$7:$R$106)+1,1)))+SUM((H$1&gt;='Gastos com Pessoal'!$E$113:$E$122)*(H$1&lt;='Gastos com Pessoal'!$F$113:$F$122)*INDIRECT(CONCATENATE("'Encargos e Benefícios'!",$BK36))*(IF('Gastos com Pessoal'!$G$113:$G$122&lt;=H$1,('Gastos com Pessoal'!$H$113:$H$122)+1,1))*(IF('Gastos com Pessoal'!$L$113:$L$122&lt;=H$1,('Gastos com Pessoal'!$M$113:$M$122)+1,1))*(IF('Gastos com Pessoal'!$Q$113:$Q$122&lt;=H$1,('Gastos com Pessoal'!$R$113:$R$122)+1,1)))</f>
        <v>93463.076152343783</v>
      </c>
      <c r="I36" s="149">
        <f t="array" aca="1" ref="I36" ca="1">SUM((I$1&gt;='Gastos com Pessoal'!$E$7:$E$106)*(I$1&lt;='Gastos com Pessoal'!$F$7:$F$106)*INDIRECT(CONCATENATE("'Encargos e Benefícios'!",$BJ36))*(IF('Gastos com Pessoal'!$G$7:$G$106&lt;=I$1,('Gastos com Pessoal'!$H$7:$H$106)+1,1))*(IF('Gastos com Pessoal'!$L$7:$L$106&lt;=I$1,('Gastos com Pessoal'!$M$7:$M$106)+1,1))*(IF('Gastos com Pessoal'!$Q$7:$Q$106&lt;=I$1,('Gastos com Pessoal'!$R$7:$R$106)+1,1)))+SUM((I$1&gt;='Gastos com Pessoal'!$E$113:$E$122)*(I$1&lt;='Gastos com Pessoal'!$F$113:$F$122)*INDIRECT(CONCATENATE("'Encargos e Benefícios'!",$BK36))*(IF('Gastos com Pessoal'!$G$113:$G$122&lt;=I$1,('Gastos com Pessoal'!$H$113:$H$122)+1,1))*(IF('Gastos com Pessoal'!$L$113:$L$122&lt;=I$1,('Gastos com Pessoal'!$M$113:$M$122)+1,1))*(IF('Gastos com Pessoal'!$Q$113:$Q$122&lt;=I$1,('Gastos com Pessoal'!$R$113:$R$122)+1,1)))</f>
        <v>93463.076152343783</v>
      </c>
      <c r="J36" s="149">
        <f t="array" aca="1" ref="J36" ca="1">SUM((J$1&gt;='Gastos com Pessoal'!$E$7:$E$106)*(J$1&lt;='Gastos com Pessoal'!$F$7:$F$106)*INDIRECT(CONCATENATE("'Encargos e Benefícios'!",$BJ36))*(IF('Gastos com Pessoal'!$G$7:$G$106&lt;=J$1,('Gastos com Pessoal'!$H$7:$H$106)+1,1))*(IF('Gastos com Pessoal'!$L$7:$L$106&lt;=J$1,('Gastos com Pessoal'!$M$7:$M$106)+1,1))*(IF('Gastos com Pessoal'!$Q$7:$Q$106&lt;=J$1,('Gastos com Pessoal'!$R$7:$R$106)+1,1)))+SUM((J$1&gt;='Gastos com Pessoal'!$E$113:$E$122)*(J$1&lt;='Gastos com Pessoal'!$F$113:$F$122)*INDIRECT(CONCATENATE("'Encargos e Benefícios'!",$BK36))*(IF('Gastos com Pessoal'!$G$113:$G$122&lt;=J$1,('Gastos com Pessoal'!$H$113:$H$122)+1,1))*(IF('Gastos com Pessoal'!$L$113:$L$122&lt;=J$1,('Gastos com Pessoal'!$M$113:$M$122)+1,1))*(IF('Gastos com Pessoal'!$Q$113:$Q$122&lt;=J$1,('Gastos com Pessoal'!$R$113:$R$122)+1,1)))</f>
        <v>93463.076152343783</v>
      </c>
      <c r="K36" s="149">
        <f t="array" aca="1" ref="K36" ca="1">SUM((K$1&gt;='Gastos com Pessoal'!$E$7:$E$106)*(K$1&lt;='Gastos com Pessoal'!$F$7:$F$106)*INDIRECT(CONCATENATE("'Encargos e Benefícios'!",$BJ36))*(IF('Gastos com Pessoal'!$G$7:$G$106&lt;=K$1,('Gastos com Pessoal'!$H$7:$H$106)+1,1))*(IF('Gastos com Pessoal'!$L$7:$L$106&lt;=K$1,('Gastos com Pessoal'!$M$7:$M$106)+1,1))*(IF('Gastos com Pessoal'!$Q$7:$Q$106&lt;=K$1,('Gastos com Pessoal'!$R$7:$R$106)+1,1)))+SUM((K$1&gt;='Gastos com Pessoal'!$E$113:$E$122)*(K$1&lt;='Gastos com Pessoal'!$F$113:$F$122)*INDIRECT(CONCATENATE("'Encargos e Benefícios'!",$BK36))*(IF('Gastos com Pessoal'!$G$113:$G$122&lt;=K$1,('Gastos com Pessoal'!$H$113:$H$122)+1,1))*(IF('Gastos com Pessoal'!$L$113:$L$122&lt;=K$1,('Gastos com Pessoal'!$M$113:$M$122)+1,1))*(IF('Gastos com Pessoal'!$Q$113:$Q$122&lt;=K$1,('Gastos com Pessoal'!$R$113:$R$122)+1,1)))</f>
        <v>93463.076152343783</v>
      </c>
      <c r="L36" s="149">
        <f t="array" aca="1" ref="L36" ca="1">SUM((L$1&gt;='Gastos com Pessoal'!$E$7:$E$106)*(L$1&lt;='Gastos com Pessoal'!$F$7:$F$106)*INDIRECT(CONCATENATE("'Encargos e Benefícios'!",$BJ36))*(IF('Gastos com Pessoal'!$G$7:$G$106&lt;=L$1,('Gastos com Pessoal'!$H$7:$H$106)+1,1))*(IF('Gastos com Pessoal'!$L$7:$L$106&lt;=L$1,('Gastos com Pessoal'!$M$7:$M$106)+1,1))*(IF('Gastos com Pessoal'!$Q$7:$Q$106&lt;=L$1,('Gastos com Pessoal'!$R$7:$R$106)+1,1)))+SUM((L$1&gt;='Gastos com Pessoal'!$E$113:$E$122)*(L$1&lt;='Gastos com Pessoal'!$F$113:$F$122)*INDIRECT(CONCATENATE("'Encargos e Benefícios'!",$BK36))*(IF('Gastos com Pessoal'!$G$113:$G$122&lt;=L$1,('Gastos com Pessoal'!$H$113:$H$122)+1,1))*(IF('Gastos com Pessoal'!$L$113:$L$122&lt;=L$1,('Gastos com Pessoal'!$M$113:$M$122)+1,1))*(IF('Gastos com Pessoal'!$Q$113:$Q$122&lt;=L$1,('Gastos com Pessoal'!$R$113:$R$122)+1,1)))</f>
        <v>93463.076152343783</v>
      </c>
      <c r="M36" s="149">
        <f t="array" aca="1" ref="M36" ca="1">SUM((M$1&gt;='Gastos com Pessoal'!$E$7:$E$106)*(M$1&lt;='Gastos com Pessoal'!$F$7:$F$106)*INDIRECT(CONCATENATE("'Encargos e Benefícios'!",$BJ36))*(IF('Gastos com Pessoal'!$G$7:$G$106&lt;=M$1,('Gastos com Pessoal'!$H$7:$H$106)+1,1))*(IF('Gastos com Pessoal'!$L$7:$L$106&lt;=M$1,('Gastos com Pessoal'!$M$7:$M$106)+1,1))*(IF('Gastos com Pessoal'!$Q$7:$Q$106&lt;=M$1,('Gastos com Pessoal'!$R$7:$R$106)+1,1)))+SUM((M$1&gt;='Gastos com Pessoal'!$E$113:$E$122)*(M$1&lt;='Gastos com Pessoal'!$F$113:$F$122)*INDIRECT(CONCATENATE("'Encargos e Benefícios'!",$BK36))*(IF('Gastos com Pessoal'!$G$113:$G$122&lt;=M$1,('Gastos com Pessoal'!$H$113:$H$122)+1,1))*(IF('Gastos com Pessoal'!$L$113:$L$122&lt;=M$1,('Gastos com Pessoal'!$M$113:$M$122)+1,1))*(IF('Gastos com Pessoal'!$Q$113:$Q$122&lt;=M$1,('Gastos com Pessoal'!$R$113:$R$122)+1,1)))</f>
        <v>93463.076152343783</v>
      </c>
      <c r="N36" s="149">
        <f t="array" aca="1" ref="N36" ca="1">SUM((N$1&gt;='Gastos com Pessoal'!$E$7:$E$106)*(N$1&lt;='Gastos com Pessoal'!$F$7:$F$106)*INDIRECT(CONCATENATE("'Encargos e Benefícios'!",$BJ36))*(IF('Gastos com Pessoal'!$G$7:$G$106&lt;=N$1,('Gastos com Pessoal'!$H$7:$H$106)+1,1))*(IF('Gastos com Pessoal'!$L$7:$L$106&lt;=N$1,('Gastos com Pessoal'!$M$7:$M$106)+1,1))*(IF('Gastos com Pessoal'!$Q$7:$Q$106&lt;=N$1,('Gastos com Pessoal'!$R$7:$R$106)+1,1)))+SUM((N$1&gt;='Gastos com Pessoal'!$E$113:$E$122)*(N$1&lt;='Gastos com Pessoal'!$F$113:$F$122)*INDIRECT(CONCATENATE("'Encargos e Benefícios'!",$BK36))*(IF('Gastos com Pessoal'!$G$113:$G$122&lt;=N$1,('Gastos com Pessoal'!$H$113:$H$122)+1,1))*(IF('Gastos com Pessoal'!$L$113:$L$122&lt;=N$1,('Gastos com Pessoal'!$M$113:$M$122)+1,1))*(IF('Gastos com Pessoal'!$Q$113:$Q$122&lt;=N$1,('Gastos com Pessoal'!$R$113:$R$122)+1,1)))</f>
        <v>93463.076152343783</v>
      </c>
      <c r="O36" s="149">
        <v>0</v>
      </c>
      <c r="P36" s="149">
        <v>0</v>
      </c>
      <c r="Q36" s="149">
        <v>0</v>
      </c>
      <c r="R36" s="149">
        <v>0</v>
      </c>
      <c r="S36" s="149">
        <v>0</v>
      </c>
      <c r="T36" s="149">
        <v>0</v>
      </c>
      <c r="U36" s="149">
        <v>0</v>
      </c>
      <c r="V36" s="149">
        <v>0</v>
      </c>
      <c r="W36" s="149">
        <v>0</v>
      </c>
      <c r="X36" s="149">
        <v>0</v>
      </c>
      <c r="Y36" s="149">
        <v>0</v>
      </c>
      <c r="Z36" s="149">
        <v>0</v>
      </c>
      <c r="AA36" s="149">
        <v>0</v>
      </c>
      <c r="AB36" s="149">
        <v>0</v>
      </c>
      <c r="AC36" s="149">
        <v>0</v>
      </c>
      <c r="AD36" s="149">
        <v>0</v>
      </c>
      <c r="AE36" s="149">
        <v>0</v>
      </c>
      <c r="AF36" s="149">
        <v>0</v>
      </c>
      <c r="AG36" s="149">
        <v>0</v>
      </c>
      <c r="AH36" s="149">
        <v>0</v>
      </c>
      <c r="AI36" s="149">
        <v>0</v>
      </c>
      <c r="AJ36" s="149">
        <v>0</v>
      </c>
      <c r="AK36" s="149">
        <v>0</v>
      </c>
      <c r="AL36" s="149">
        <v>0</v>
      </c>
      <c r="AM36" s="149">
        <v>0</v>
      </c>
      <c r="AN36" s="149">
        <v>0</v>
      </c>
      <c r="AO36" s="149">
        <v>0</v>
      </c>
      <c r="AP36" s="149">
        <v>0</v>
      </c>
      <c r="AQ36" s="149">
        <v>0</v>
      </c>
      <c r="AR36" s="149">
        <v>0</v>
      </c>
      <c r="AS36" s="149">
        <v>0</v>
      </c>
      <c r="AT36" s="149">
        <v>0</v>
      </c>
      <c r="AU36" s="149">
        <v>0</v>
      </c>
      <c r="AV36" s="149">
        <v>0</v>
      </c>
      <c r="AW36" s="149">
        <v>0</v>
      </c>
      <c r="AX36" s="149">
        <v>0</v>
      </c>
      <c r="AY36" s="144">
        <f t="shared" ca="1" si="32"/>
        <v>1028093.8376757816</v>
      </c>
      <c r="AZ36" s="156">
        <f t="shared" ca="1" si="33"/>
        <v>8.5809554771759215E-3</v>
      </c>
      <c r="BI36" s="276" t="s">
        <v>350</v>
      </c>
      <c r="BJ36" s="277" t="s">
        <v>326</v>
      </c>
      <c r="BK36" s="277" t="s">
        <v>333</v>
      </c>
      <c r="BL36" s="276"/>
      <c r="BM36" s="276"/>
      <c r="BN36" s="276"/>
      <c r="BO36" s="276"/>
    </row>
    <row r="37" spans="1:69" s="99" customFormat="1" ht="23.25" customHeight="1">
      <c r="A37" s="29" t="s">
        <v>267</v>
      </c>
      <c r="B37" s="11" t="s">
        <v>284</v>
      </c>
      <c r="C37" s="149">
        <f t="array" aca="1" ref="C37" ca="1">SUM((C$1&gt;='Gastos com Pessoal'!$E$7:$E$106)*(C$1&lt;='Gastos com Pessoal'!$F$7:$F$106)*INDIRECT(CONCATENATE("'Encargos e Benefícios'!",$BJ37))*(IF('Gastos com Pessoal'!$G$7:$G$106&lt;=C$1,('Gastos com Pessoal'!$H$7:$H$106)+1,1))*(IF('Gastos com Pessoal'!$L$7:$L$106&lt;=C$1,('Gastos com Pessoal'!$M$7:$M$106)+1,1))*(IF('Gastos com Pessoal'!$Q$7:$Q$106&lt;=C$1,('Gastos com Pessoal'!$R$7:$R$106)+1,1)))</f>
        <v>0</v>
      </c>
      <c r="D37" s="149">
        <f t="array" aca="1" ref="D37" ca="1">SUM((D$1&gt;='Gastos com Pessoal'!$E$7:$E$106)*(D$1&lt;='Gastos com Pessoal'!$F$7:$F$106)*INDIRECT(CONCATENATE("'Encargos e Benefícios'!",$BJ37))*(IF('Gastos com Pessoal'!$G$7:$G$106&lt;=D$1,('Gastos com Pessoal'!$H$7:$H$106)+1,1))*(IF('Gastos com Pessoal'!$L$7:$L$106&lt;=D$1,('Gastos com Pessoal'!$M$7:$M$106)+1,1))*(IF('Gastos com Pessoal'!$Q$7:$Q$106&lt;=D$1,('Gastos com Pessoal'!$R$7:$R$106)+1,1)))</f>
        <v>31154.358717447914</v>
      </c>
      <c r="E37" s="149">
        <f t="array" aca="1" ref="E37" ca="1">SUM((E$1&gt;='Gastos com Pessoal'!$E$7:$E$106)*(E$1&lt;='Gastos com Pessoal'!$F$7:$F$106)*INDIRECT(CONCATENATE("'Encargos e Benefícios'!",$BJ37))*(IF('Gastos com Pessoal'!$G$7:$G$106&lt;=E$1,('Gastos com Pessoal'!$H$7:$H$106)+1,1))*(IF('Gastos com Pessoal'!$L$7:$L$106&lt;=E$1,('Gastos com Pessoal'!$M$7:$M$106)+1,1))*(IF('Gastos com Pessoal'!$Q$7:$Q$106&lt;=E$1,('Gastos com Pessoal'!$R$7:$R$106)+1,1)))</f>
        <v>31154.358717447914</v>
      </c>
      <c r="F37" s="149">
        <f t="array" aca="1" ref="F37" ca="1">SUM((F$1&gt;='Gastos com Pessoal'!$E$7:$E$106)*(F$1&lt;='Gastos com Pessoal'!$F$7:$F$106)*INDIRECT(CONCATENATE("'Encargos e Benefícios'!",$BJ37))*(IF('Gastos com Pessoal'!$G$7:$G$106&lt;=F$1,('Gastos com Pessoal'!$H$7:$H$106)+1,1))*(IF('Gastos com Pessoal'!$L$7:$L$106&lt;=F$1,('Gastos com Pessoal'!$M$7:$M$106)+1,1))*(IF('Gastos com Pessoal'!$Q$7:$Q$106&lt;=F$1,('Gastos com Pessoal'!$R$7:$R$106)+1,1)))</f>
        <v>31154.358717447914</v>
      </c>
      <c r="G37" s="149">
        <f t="array" aca="1" ref="G37" ca="1">SUM((G$1&gt;='Gastos com Pessoal'!$E$7:$E$106)*(G$1&lt;='Gastos com Pessoal'!$F$7:$F$106)*INDIRECT(CONCATENATE("'Encargos e Benefícios'!",$BJ37))*(IF('Gastos com Pessoal'!$G$7:$G$106&lt;=G$1,('Gastos com Pessoal'!$H$7:$H$106)+1,1))*(IF('Gastos com Pessoal'!$L$7:$L$106&lt;=G$1,('Gastos com Pessoal'!$M$7:$M$106)+1,1))*(IF('Gastos com Pessoal'!$Q$7:$Q$106&lt;=G$1,('Gastos com Pessoal'!$R$7:$R$106)+1,1)))</f>
        <v>31154.358717447914</v>
      </c>
      <c r="H37" s="149">
        <f t="array" aca="1" ref="H37" ca="1">SUM((H$1&gt;='Gastos com Pessoal'!$E$7:$E$106)*(H$1&lt;='Gastos com Pessoal'!$F$7:$F$106)*INDIRECT(CONCATENATE("'Encargos e Benefícios'!",$BJ37))*(IF('Gastos com Pessoal'!$G$7:$G$106&lt;=H$1,('Gastos com Pessoal'!$H$7:$H$106)+1,1))*(IF('Gastos com Pessoal'!$L$7:$L$106&lt;=H$1,('Gastos com Pessoal'!$M$7:$M$106)+1,1))*(IF('Gastos com Pessoal'!$Q$7:$Q$106&lt;=H$1,('Gastos com Pessoal'!$R$7:$R$106)+1,1)))</f>
        <v>31154.358717447914</v>
      </c>
      <c r="I37" s="149">
        <f t="array" aca="1" ref="I37" ca="1">SUM((I$1&gt;='Gastos com Pessoal'!$E$7:$E$106)*(I$1&lt;='Gastos com Pessoal'!$F$7:$F$106)*INDIRECT(CONCATENATE("'Encargos e Benefícios'!",$BJ37))*(IF('Gastos com Pessoal'!$G$7:$G$106&lt;=I$1,('Gastos com Pessoal'!$H$7:$H$106)+1,1))*(IF('Gastos com Pessoal'!$L$7:$L$106&lt;=I$1,('Gastos com Pessoal'!$M$7:$M$106)+1,1))*(IF('Gastos com Pessoal'!$Q$7:$Q$106&lt;=I$1,('Gastos com Pessoal'!$R$7:$R$106)+1,1)))</f>
        <v>31154.358717447914</v>
      </c>
      <c r="J37" s="149">
        <f t="array" aca="1" ref="J37" ca="1">SUM((J$1&gt;='Gastos com Pessoal'!$E$7:$E$106)*(J$1&lt;='Gastos com Pessoal'!$F$7:$F$106)*INDIRECT(CONCATENATE("'Encargos e Benefícios'!",$BJ37))*(IF('Gastos com Pessoal'!$G$7:$G$106&lt;=J$1,('Gastos com Pessoal'!$H$7:$H$106)+1,1))*(IF('Gastos com Pessoal'!$L$7:$L$106&lt;=J$1,('Gastos com Pessoal'!$M$7:$M$106)+1,1))*(IF('Gastos com Pessoal'!$Q$7:$Q$106&lt;=J$1,('Gastos com Pessoal'!$R$7:$R$106)+1,1)))</f>
        <v>31154.358717447914</v>
      </c>
      <c r="K37" s="149">
        <f t="array" aca="1" ref="K37" ca="1">SUM((K$1&gt;='Gastos com Pessoal'!$E$7:$E$106)*(K$1&lt;='Gastos com Pessoal'!$F$7:$F$106)*INDIRECT(CONCATENATE("'Encargos e Benefícios'!",$BJ37))*(IF('Gastos com Pessoal'!$G$7:$G$106&lt;=K$1,('Gastos com Pessoal'!$H$7:$H$106)+1,1))*(IF('Gastos com Pessoal'!$L$7:$L$106&lt;=K$1,('Gastos com Pessoal'!$M$7:$M$106)+1,1))*(IF('Gastos com Pessoal'!$Q$7:$Q$106&lt;=K$1,('Gastos com Pessoal'!$R$7:$R$106)+1,1)))</f>
        <v>31154.358717447914</v>
      </c>
      <c r="L37" s="149">
        <f t="array" aca="1" ref="L37" ca="1">SUM((L$1&gt;='Gastos com Pessoal'!$E$7:$E$106)*(L$1&lt;='Gastos com Pessoal'!$F$7:$F$106)*INDIRECT(CONCATENATE("'Encargos e Benefícios'!",$BJ37))*(IF('Gastos com Pessoal'!$G$7:$G$106&lt;=L$1,('Gastos com Pessoal'!$H$7:$H$106)+1,1))*(IF('Gastos com Pessoal'!$L$7:$L$106&lt;=L$1,('Gastos com Pessoal'!$M$7:$M$106)+1,1))*(IF('Gastos com Pessoal'!$Q$7:$Q$106&lt;=L$1,('Gastos com Pessoal'!$R$7:$R$106)+1,1)))</f>
        <v>31154.358717447914</v>
      </c>
      <c r="M37" s="149">
        <f t="array" aca="1" ref="M37" ca="1">SUM((M$1&gt;='Gastos com Pessoal'!$E$7:$E$106)*(M$1&lt;='Gastos com Pessoal'!$F$7:$F$106)*INDIRECT(CONCATENATE("'Encargos e Benefícios'!",$BJ37))*(IF('Gastos com Pessoal'!$G$7:$G$106&lt;=M$1,('Gastos com Pessoal'!$H$7:$H$106)+1,1))*(IF('Gastos com Pessoal'!$L$7:$L$106&lt;=M$1,('Gastos com Pessoal'!$M$7:$M$106)+1,1))*(IF('Gastos com Pessoal'!$Q$7:$Q$106&lt;=M$1,('Gastos com Pessoal'!$R$7:$R$106)+1,1)))</f>
        <v>31154.358717447914</v>
      </c>
      <c r="N37" s="149">
        <f t="array" aca="1" ref="N37" ca="1">SUM((N$1&gt;='Gastos com Pessoal'!$E$7:$E$106)*(N$1&lt;='Gastos com Pessoal'!$F$7:$F$106)*INDIRECT(CONCATENATE("'Encargos e Benefícios'!",$BJ37))*(IF('Gastos com Pessoal'!$G$7:$G$106&lt;=N$1,('Gastos com Pessoal'!$H$7:$H$106)+1,1))*(IF('Gastos com Pessoal'!$L$7:$L$106&lt;=N$1,('Gastos com Pessoal'!$M$7:$M$106)+1,1))*(IF('Gastos com Pessoal'!$Q$7:$Q$106&lt;=N$1,('Gastos com Pessoal'!$R$7:$R$106)+1,1)))</f>
        <v>31154.358717447914</v>
      </c>
      <c r="O37" s="149">
        <f t="array" aca="1" ref="O37" ca="1">SUM((O$1&gt;='Gastos com Pessoal'!$E$7:$E$106)*(O$1&lt;='Gastos com Pessoal'!$F$7:$F$106)*INDIRECT(CONCATENATE("'Encargos e Benefícios'!",$BJ37))*(IF('Gastos com Pessoal'!$G$7:$G$106&lt;=O$1,('Gastos com Pessoal'!$H$7:$H$106)+1,1))*(IF('Gastos com Pessoal'!$L$7:$L$106&lt;=O$1,('Gastos com Pessoal'!$M$7:$M$106)+1,1))*(IF('Gastos com Pessoal'!$Q$7:$Q$106&lt;=O$1,('Gastos com Pessoal'!$R$7:$R$106)+1,1)))</f>
        <v>31154.358717447914</v>
      </c>
      <c r="P37" s="149">
        <f t="array" aca="1" ref="P37" ca="1">SUM((P$1&gt;='Gastos com Pessoal'!$E$7:$E$106)*(P$1&lt;='Gastos com Pessoal'!$F$7:$F$106)*INDIRECT(CONCATENATE("'Encargos e Benefícios'!",$BJ37))*(IF('Gastos com Pessoal'!$G$7:$G$106&lt;=P$1,('Gastos com Pessoal'!$H$7:$H$106)+1,1))*(IF('Gastos com Pessoal'!$L$7:$L$106&lt;=P$1,('Gastos com Pessoal'!$M$7:$M$106)+1,1))*(IF('Gastos com Pessoal'!$Q$7:$Q$106&lt;=P$1,('Gastos com Pessoal'!$R$7:$R$106)+1,1)))</f>
        <v>31154.358717447914</v>
      </c>
      <c r="Q37" s="149">
        <f t="array" aca="1" ref="Q37" ca="1">SUM((Q$1&gt;='Gastos com Pessoal'!$E$7:$E$106)*(Q$1&lt;='Gastos com Pessoal'!$F$7:$F$106)*INDIRECT(CONCATENATE("'Encargos e Benefícios'!",$BJ37))*(IF('Gastos com Pessoal'!$G$7:$G$106&lt;=Q$1,('Gastos com Pessoal'!$H$7:$H$106)+1,1))*(IF('Gastos com Pessoal'!$L$7:$L$106&lt;=Q$1,('Gastos com Pessoal'!$M$7:$M$106)+1,1))*(IF('Gastos com Pessoal'!$Q$7:$Q$106&lt;=Q$1,('Gastos com Pessoal'!$R$7:$R$106)+1,1)))</f>
        <v>31154.358717447914</v>
      </c>
      <c r="R37" s="149">
        <f t="array" aca="1" ref="R37" ca="1">SUM((R$1&gt;='Gastos com Pessoal'!$E$7:$E$106)*(R$1&lt;='Gastos com Pessoal'!$F$7:$F$106)*INDIRECT(CONCATENATE("'Encargos e Benefícios'!",$BJ37))*(IF('Gastos com Pessoal'!$G$7:$G$106&lt;=R$1,('Gastos com Pessoal'!$H$7:$H$106)+1,1))*(IF('Gastos com Pessoal'!$L$7:$L$106&lt;=R$1,('Gastos com Pessoal'!$M$7:$M$106)+1,1))*(IF('Gastos com Pessoal'!$Q$7:$Q$106&lt;=R$1,('Gastos com Pessoal'!$R$7:$R$106)+1,1)))</f>
        <v>31154.358717447914</v>
      </c>
      <c r="S37" s="149">
        <f t="array" aca="1" ref="S37" ca="1">SUM((S$1&gt;='Gastos com Pessoal'!$E$7:$E$106)*(S$1&lt;='Gastos com Pessoal'!$F$7:$F$106)*INDIRECT(CONCATENATE("'Encargos e Benefícios'!",$BJ37))*(IF('Gastos com Pessoal'!$G$7:$G$106&lt;=S$1,('Gastos com Pessoal'!$H$7:$H$106)+1,1))*(IF('Gastos com Pessoal'!$L$7:$L$106&lt;=S$1,('Gastos com Pessoal'!$M$7:$M$106)+1,1))*(IF('Gastos com Pessoal'!$Q$7:$Q$106&lt;=S$1,('Gastos com Pessoal'!$R$7:$R$106)+1,1)))</f>
        <v>31154.358717447914</v>
      </c>
      <c r="T37" s="149">
        <f t="array" aca="1" ref="T37" ca="1">SUM((T$1&gt;='Gastos com Pessoal'!$E$7:$E$106)*(T$1&lt;='Gastos com Pessoal'!$F$7:$F$106)*INDIRECT(CONCATENATE("'Encargos e Benefícios'!",$BJ37))*(IF('Gastos com Pessoal'!$G$7:$G$106&lt;=T$1,('Gastos com Pessoal'!$H$7:$H$106)+1,1))*(IF('Gastos com Pessoal'!$L$7:$L$106&lt;=T$1,('Gastos com Pessoal'!$M$7:$M$106)+1,1))*(IF('Gastos com Pessoal'!$Q$7:$Q$106&lt;=T$1,('Gastos com Pessoal'!$R$7:$R$106)+1,1)))</f>
        <v>31154.358717447914</v>
      </c>
      <c r="U37" s="149">
        <f t="array" aca="1" ref="U37" ca="1">SUM((U$1&gt;='Gastos com Pessoal'!$E$7:$E$106)*(U$1&lt;='Gastos com Pessoal'!$F$7:$F$106)*INDIRECT(CONCATENATE("'Encargos e Benefícios'!",$BJ37))*(IF('Gastos com Pessoal'!$G$7:$G$106&lt;=U$1,('Gastos com Pessoal'!$H$7:$H$106)+1,1))*(IF('Gastos com Pessoal'!$L$7:$L$106&lt;=U$1,('Gastos com Pessoal'!$M$7:$M$106)+1,1))*(IF('Gastos com Pessoal'!$Q$7:$Q$106&lt;=U$1,('Gastos com Pessoal'!$R$7:$R$106)+1,1)))</f>
        <v>31154.358717447914</v>
      </c>
      <c r="V37" s="149">
        <f t="array" aca="1" ref="V37" ca="1">SUM((V$1&gt;='Gastos com Pessoal'!$E$7:$E$106)*(V$1&lt;='Gastos com Pessoal'!$F$7:$F$106)*INDIRECT(CONCATENATE("'Encargos e Benefícios'!",$BJ37))*(IF('Gastos com Pessoal'!$G$7:$G$106&lt;=V$1,('Gastos com Pessoal'!$H$7:$H$106)+1,1))*(IF('Gastos com Pessoal'!$L$7:$L$106&lt;=V$1,('Gastos com Pessoal'!$M$7:$M$106)+1,1))*(IF('Gastos com Pessoal'!$Q$7:$Q$106&lt;=V$1,('Gastos com Pessoal'!$R$7:$R$106)+1,1)))</f>
        <v>31154.358717447914</v>
      </c>
      <c r="W37" s="149">
        <f t="array" aca="1" ref="W37" ca="1">SUM((W$1&gt;='Gastos com Pessoal'!$E$7:$E$106)*(W$1&lt;='Gastos com Pessoal'!$F$7:$F$106)*INDIRECT(CONCATENATE("'Encargos e Benefícios'!",$BJ37))*(IF('Gastos com Pessoal'!$G$7:$G$106&lt;=W$1,('Gastos com Pessoal'!$H$7:$H$106)+1,1))*(IF('Gastos com Pessoal'!$L$7:$L$106&lt;=W$1,('Gastos com Pessoal'!$M$7:$M$106)+1,1))*(IF('Gastos com Pessoal'!$Q$7:$Q$106&lt;=W$1,('Gastos com Pessoal'!$R$7:$R$106)+1,1)))</f>
        <v>31154.358717447914</v>
      </c>
      <c r="X37" s="149">
        <f t="array" aca="1" ref="X37" ca="1">SUM((X$1&gt;='Gastos com Pessoal'!$E$7:$E$106)*(X$1&lt;='Gastos com Pessoal'!$F$7:$F$106)*INDIRECT(CONCATENATE("'Encargos e Benefícios'!",$BJ37))*(IF('Gastos com Pessoal'!$G$7:$G$106&lt;=X$1,('Gastos com Pessoal'!$H$7:$H$106)+1,1))*(IF('Gastos com Pessoal'!$L$7:$L$106&lt;=X$1,('Gastos com Pessoal'!$M$7:$M$106)+1,1))*(IF('Gastos com Pessoal'!$Q$7:$Q$106&lt;=X$1,('Gastos com Pessoal'!$R$7:$R$106)+1,1)))</f>
        <v>31154.358717447914</v>
      </c>
      <c r="Y37" s="149">
        <f t="array" aca="1" ref="Y37" ca="1">SUM((Y$1&gt;='Gastos com Pessoal'!$E$7:$E$106)*(Y$1&lt;='Gastos com Pessoal'!$F$7:$F$106)*INDIRECT(CONCATENATE("'Encargos e Benefícios'!",$BJ37))*(IF('Gastos com Pessoal'!$G$7:$G$106&lt;=Y$1,('Gastos com Pessoal'!$H$7:$H$106)+1,1))*(IF('Gastos com Pessoal'!$L$7:$L$106&lt;=Y$1,('Gastos com Pessoal'!$M$7:$M$106)+1,1))*(IF('Gastos com Pessoal'!$Q$7:$Q$106&lt;=Y$1,('Gastos com Pessoal'!$R$7:$R$106)+1,1)))</f>
        <v>31777.445891796873</v>
      </c>
      <c r="Z37" s="149">
        <f t="array" aca="1" ref="Z37" ca="1">SUM((Z$1&gt;='Gastos com Pessoal'!$E$7:$E$106)*(Z$1&lt;='Gastos com Pessoal'!$F$7:$F$106)*INDIRECT(CONCATENATE("'Encargos e Benefícios'!",$BJ37))*(IF('Gastos com Pessoal'!$G$7:$G$106&lt;=Z$1,('Gastos com Pessoal'!$H$7:$H$106)+1,1))*(IF('Gastos com Pessoal'!$L$7:$L$106&lt;=Z$1,('Gastos com Pessoal'!$M$7:$M$106)+1,1))*(IF('Gastos com Pessoal'!$Q$7:$Q$106&lt;=Z$1,('Gastos com Pessoal'!$R$7:$R$106)+1,1)))</f>
        <v>31777.445891796873</v>
      </c>
      <c r="AA37" s="149">
        <f t="array" aca="1" ref="AA37" ca="1">SUM((AA$1&gt;='Gastos com Pessoal'!$E$7:$E$106)*(AA$1&lt;='Gastos com Pessoal'!$F$7:$F$106)*INDIRECT(CONCATENATE("'Encargos e Benefícios'!",$BJ37))*(IF('Gastos com Pessoal'!$G$7:$G$106&lt;=AA$1,('Gastos com Pessoal'!$H$7:$H$106)+1,1))*(IF('Gastos com Pessoal'!$L$7:$L$106&lt;=AA$1,('Gastos com Pessoal'!$M$7:$M$106)+1,1))*(IF('Gastos com Pessoal'!$Q$7:$Q$106&lt;=AA$1,('Gastos com Pessoal'!$R$7:$R$106)+1,1)))</f>
        <v>31777.445891796873</v>
      </c>
      <c r="AB37" s="149">
        <f t="array" aca="1" ref="AB37" ca="1">SUM((AB$1&gt;='Gastos com Pessoal'!$E$7:$E$106)*(AB$1&lt;='Gastos com Pessoal'!$F$7:$F$106)*INDIRECT(CONCATENATE("'Encargos e Benefícios'!",$BJ37))*(IF('Gastos com Pessoal'!$G$7:$G$106&lt;=AB$1,('Gastos com Pessoal'!$H$7:$H$106)+1,1))*(IF('Gastos com Pessoal'!$L$7:$L$106&lt;=AB$1,('Gastos com Pessoal'!$M$7:$M$106)+1,1))*(IF('Gastos com Pessoal'!$Q$7:$Q$106&lt;=AB$1,('Gastos com Pessoal'!$R$7:$R$106)+1,1)))</f>
        <v>31777.445891796873</v>
      </c>
      <c r="AC37" s="149">
        <f t="array" aca="1" ref="AC37" ca="1">SUM((AC$1&gt;='Gastos com Pessoal'!$E$7:$E$106)*(AC$1&lt;='Gastos com Pessoal'!$F$7:$F$106)*INDIRECT(CONCATENATE("'Encargos e Benefícios'!",$BJ37))*(IF('Gastos com Pessoal'!$G$7:$G$106&lt;=AC$1,('Gastos com Pessoal'!$H$7:$H$106)+1,1))*(IF('Gastos com Pessoal'!$L$7:$L$106&lt;=AC$1,('Gastos com Pessoal'!$M$7:$M$106)+1,1))*(IF('Gastos com Pessoal'!$Q$7:$Q$106&lt;=AC$1,('Gastos com Pessoal'!$R$7:$R$106)+1,1)))</f>
        <v>31777.445891796873</v>
      </c>
      <c r="AD37" s="149">
        <f t="array" aca="1" ref="AD37" ca="1">SUM((AD$1&gt;='Gastos com Pessoal'!$E$7:$E$106)*(AD$1&lt;='Gastos com Pessoal'!$F$7:$F$106)*INDIRECT(CONCATENATE("'Encargos e Benefícios'!",$BJ37))*(IF('Gastos com Pessoal'!$G$7:$G$106&lt;=AD$1,('Gastos com Pessoal'!$H$7:$H$106)+1,1))*(IF('Gastos com Pessoal'!$L$7:$L$106&lt;=AD$1,('Gastos com Pessoal'!$M$7:$M$106)+1,1))*(IF('Gastos com Pessoal'!$Q$7:$Q$106&lt;=AD$1,('Gastos com Pessoal'!$R$7:$R$106)+1,1)))</f>
        <v>31777.445891796873</v>
      </c>
      <c r="AE37" s="149">
        <f t="array" aca="1" ref="AE37" ca="1">SUM((AE$1&gt;='Gastos com Pessoal'!$E$7:$E$106)*(AE$1&lt;='Gastos com Pessoal'!$F$7:$F$106)*INDIRECT(CONCATENATE("'Encargos e Benefícios'!",$BJ37))*(IF('Gastos com Pessoal'!$G$7:$G$106&lt;=AE$1,('Gastos com Pessoal'!$H$7:$H$106)+1,1))*(IF('Gastos com Pessoal'!$L$7:$L$106&lt;=AE$1,('Gastos com Pessoal'!$M$7:$M$106)+1,1))*(IF('Gastos com Pessoal'!$Q$7:$Q$106&lt;=AE$1,('Gastos com Pessoal'!$R$7:$R$106)+1,1)))</f>
        <v>31777.445891796873</v>
      </c>
      <c r="AF37" s="149">
        <f t="array" aca="1" ref="AF37" ca="1">SUM((AF$1&gt;='Gastos com Pessoal'!$E$7:$E$106)*(AF$1&lt;='Gastos com Pessoal'!$F$7:$F$106)*INDIRECT(CONCATENATE("'Encargos e Benefícios'!",$BJ37))*(IF('Gastos com Pessoal'!$G$7:$G$106&lt;=AF$1,('Gastos com Pessoal'!$H$7:$H$106)+1,1))*(IF('Gastos com Pessoal'!$L$7:$L$106&lt;=AF$1,('Gastos com Pessoal'!$M$7:$M$106)+1,1))*(IF('Gastos com Pessoal'!$Q$7:$Q$106&lt;=AF$1,('Gastos com Pessoal'!$R$7:$R$106)+1,1)))</f>
        <v>31777.445891796873</v>
      </c>
      <c r="AG37" s="149">
        <f t="array" aca="1" ref="AG37" ca="1">SUM((AG$1&gt;='Gastos com Pessoal'!$E$7:$E$106)*(AG$1&lt;='Gastos com Pessoal'!$F$7:$F$106)*INDIRECT(CONCATENATE("'Encargos e Benefícios'!",$BJ37))*(IF('Gastos com Pessoal'!$G$7:$G$106&lt;=AG$1,('Gastos com Pessoal'!$H$7:$H$106)+1,1))*(IF('Gastos com Pessoal'!$L$7:$L$106&lt;=AG$1,('Gastos com Pessoal'!$M$7:$M$106)+1,1))*(IF('Gastos com Pessoal'!$Q$7:$Q$106&lt;=AG$1,('Gastos com Pessoal'!$R$7:$R$106)+1,1)))</f>
        <v>31777.445891796873</v>
      </c>
      <c r="AH37" s="149">
        <f t="array" aca="1" ref="AH37" ca="1">SUM((AH$1&gt;='Gastos com Pessoal'!$E$7:$E$106)*(AH$1&lt;='Gastos com Pessoal'!$F$7:$F$106)*INDIRECT(CONCATENATE("'Encargos e Benefícios'!",$BJ37))*(IF('Gastos com Pessoal'!$G$7:$G$106&lt;=AH$1,('Gastos com Pessoal'!$H$7:$H$106)+1,1))*(IF('Gastos com Pessoal'!$L$7:$L$106&lt;=AH$1,('Gastos com Pessoal'!$M$7:$M$106)+1,1))*(IF('Gastos com Pessoal'!$Q$7:$Q$106&lt;=AH$1,('Gastos com Pessoal'!$R$7:$R$106)+1,1)))</f>
        <v>31777.445891796873</v>
      </c>
      <c r="AI37" s="149">
        <f t="array" aca="1" ref="AI37" ca="1">SUM((AI$1&gt;='Gastos com Pessoal'!$E$7:$E$106)*(AI$1&lt;='Gastos com Pessoal'!$F$7:$F$106)*INDIRECT(CONCATENATE("'Encargos e Benefícios'!",$BJ37))*(IF('Gastos com Pessoal'!$G$7:$G$106&lt;=AI$1,('Gastos com Pessoal'!$H$7:$H$106)+1,1))*(IF('Gastos com Pessoal'!$L$7:$L$106&lt;=AI$1,('Gastos com Pessoal'!$M$7:$M$106)+1,1))*(IF('Gastos com Pessoal'!$Q$7:$Q$106&lt;=AI$1,('Gastos com Pessoal'!$R$7:$R$106)+1,1)))</f>
        <v>31777.445891796873</v>
      </c>
      <c r="AJ37" s="149">
        <f t="array" aca="1" ref="AJ37" ca="1">SUM((AJ$1&gt;='Gastos com Pessoal'!$E$7:$E$106)*(AJ$1&lt;='Gastos com Pessoal'!$F$7:$F$106)*INDIRECT(CONCATENATE("'Encargos e Benefícios'!",$BJ37))*(IF('Gastos com Pessoal'!$G$7:$G$106&lt;=AJ$1,('Gastos com Pessoal'!$H$7:$H$106)+1,1))*(IF('Gastos com Pessoal'!$L$7:$L$106&lt;=AJ$1,('Gastos com Pessoal'!$M$7:$M$106)+1,1))*(IF('Gastos com Pessoal'!$Q$7:$Q$106&lt;=AJ$1,('Gastos com Pessoal'!$R$7:$R$106)+1,1)))</f>
        <v>31777.445891796873</v>
      </c>
      <c r="AK37" s="149">
        <f t="array" aca="1" ref="AK37" ca="1">SUM((AK$1&gt;='Gastos com Pessoal'!$E$7:$E$106)*(AK$1&lt;='Gastos com Pessoal'!$F$7:$F$106)*INDIRECT(CONCATENATE("'Encargos e Benefícios'!",$BJ37))*(IF('Gastos com Pessoal'!$G$7:$G$106&lt;=AK$1,('Gastos com Pessoal'!$H$7:$H$106)+1,1))*(IF('Gastos com Pessoal'!$L$7:$L$106&lt;=AK$1,('Gastos com Pessoal'!$M$7:$M$106)+1,1))*(IF('Gastos com Pessoal'!$Q$7:$Q$106&lt;=AK$1,('Gastos com Pessoal'!$R$7:$R$106)+1,1)))</f>
        <v>32412.994809632815</v>
      </c>
      <c r="AL37" s="149">
        <f t="array" aca="1" ref="AL37" ca="1">SUM((AL$1&gt;='Gastos com Pessoal'!$E$7:$E$106)*(AL$1&lt;='Gastos com Pessoal'!$F$7:$F$106)*INDIRECT(CONCATENATE("'Encargos e Benefícios'!",$BJ37))*(IF('Gastos com Pessoal'!$G$7:$G$106&lt;=AL$1,('Gastos com Pessoal'!$H$7:$H$106)+1,1))*(IF('Gastos com Pessoal'!$L$7:$L$106&lt;=AL$1,('Gastos com Pessoal'!$M$7:$M$106)+1,1))*(IF('Gastos com Pessoal'!$Q$7:$Q$106&lt;=AL$1,('Gastos com Pessoal'!$R$7:$R$106)+1,1)))</f>
        <v>32412.994809632815</v>
      </c>
      <c r="AM37" s="149">
        <f t="array" aca="1" ref="AM37" ca="1">SUM((AM$1&gt;='Gastos com Pessoal'!$E$7:$E$106)*(AM$1&lt;='Gastos com Pessoal'!$F$7:$F$106)*INDIRECT(CONCATENATE("'Encargos e Benefícios'!",$BJ37))*(IF('Gastos com Pessoal'!$G$7:$G$106&lt;=AM$1,('Gastos com Pessoal'!$H$7:$H$106)+1,1))*(IF('Gastos com Pessoal'!$L$7:$L$106&lt;=AM$1,('Gastos com Pessoal'!$M$7:$M$106)+1,1))*(IF('Gastos com Pessoal'!$Q$7:$Q$106&lt;=AM$1,('Gastos com Pessoal'!$R$7:$R$106)+1,1)))</f>
        <v>32412.994809632815</v>
      </c>
      <c r="AN37" s="149">
        <f t="array" aca="1" ref="AN37" ca="1">SUM((AN$1&gt;='Gastos com Pessoal'!$E$7:$E$106)*(AN$1&lt;='Gastos com Pessoal'!$F$7:$F$106)*INDIRECT(CONCATENATE("'Encargos e Benefícios'!",$BJ37))*(IF('Gastos com Pessoal'!$G$7:$G$106&lt;=AN$1,('Gastos com Pessoal'!$H$7:$H$106)+1,1))*(IF('Gastos com Pessoal'!$L$7:$L$106&lt;=AN$1,('Gastos com Pessoal'!$M$7:$M$106)+1,1))*(IF('Gastos com Pessoal'!$Q$7:$Q$106&lt;=AN$1,('Gastos com Pessoal'!$R$7:$R$106)+1,1)))</f>
        <v>32412.994809632815</v>
      </c>
      <c r="AO37" s="149">
        <f t="array" aca="1" ref="AO37" ca="1">SUM((AO$1&gt;='Gastos com Pessoal'!$E$7:$E$106)*(AO$1&lt;='Gastos com Pessoal'!$F$7:$F$106)*INDIRECT(CONCATENATE("'Encargos e Benefícios'!",$BJ37))*(IF('Gastos com Pessoal'!$G$7:$G$106&lt;=AO$1,('Gastos com Pessoal'!$H$7:$H$106)+1,1))*(IF('Gastos com Pessoal'!$L$7:$L$106&lt;=AO$1,('Gastos com Pessoal'!$M$7:$M$106)+1,1))*(IF('Gastos com Pessoal'!$Q$7:$Q$106&lt;=AO$1,('Gastos com Pessoal'!$R$7:$R$106)+1,1)))</f>
        <v>32412.994809632815</v>
      </c>
      <c r="AP37" s="149">
        <f t="array" aca="1" ref="AP37" ca="1">SUM((AP$1&gt;='Gastos com Pessoal'!$E$7:$E$106)*(AP$1&lt;='Gastos com Pessoal'!$F$7:$F$106)*INDIRECT(CONCATENATE("'Encargos e Benefícios'!",$BJ37))*(IF('Gastos com Pessoal'!$G$7:$G$106&lt;=AP$1,('Gastos com Pessoal'!$H$7:$H$106)+1,1))*(IF('Gastos com Pessoal'!$L$7:$L$106&lt;=AP$1,('Gastos com Pessoal'!$M$7:$M$106)+1,1))*(IF('Gastos com Pessoal'!$Q$7:$Q$106&lt;=AP$1,('Gastos com Pessoal'!$R$7:$R$106)+1,1)))</f>
        <v>32412.994809632815</v>
      </c>
      <c r="AQ37" s="149">
        <f t="array" aca="1" ref="AQ37" ca="1">SUM((AQ$1&gt;='Gastos com Pessoal'!$E$7:$E$106)*(AQ$1&lt;='Gastos com Pessoal'!$F$7:$F$106)*INDIRECT(CONCATENATE("'Encargos e Benefícios'!",$BJ37))*(IF('Gastos com Pessoal'!$G$7:$G$106&lt;=AQ$1,('Gastos com Pessoal'!$H$7:$H$106)+1,1))*(IF('Gastos com Pessoal'!$L$7:$L$106&lt;=AQ$1,('Gastos com Pessoal'!$M$7:$M$106)+1,1))*(IF('Gastos com Pessoal'!$Q$7:$Q$106&lt;=AQ$1,('Gastos com Pessoal'!$R$7:$R$106)+1,1)))</f>
        <v>32412.994809632815</v>
      </c>
      <c r="AR37" s="149">
        <f t="array" aca="1" ref="AR37" ca="1">SUM((AR$1&gt;='Gastos com Pessoal'!$E$7:$E$106)*(AR$1&lt;='Gastos com Pessoal'!$F$7:$F$106)*INDIRECT(CONCATENATE("'Encargos e Benefícios'!",$BJ37))*(IF('Gastos com Pessoal'!$G$7:$G$106&lt;=AR$1,('Gastos com Pessoal'!$H$7:$H$106)+1,1))*(IF('Gastos com Pessoal'!$L$7:$L$106&lt;=AR$1,('Gastos com Pessoal'!$M$7:$M$106)+1,1))*(IF('Gastos com Pessoal'!$Q$7:$Q$106&lt;=AR$1,('Gastos com Pessoal'!$R$7:$R$106)+1,1)))</f>
        <v>32412.994809632815</v>
      </c>
      <c r="AS37" s="149">
        <f t="array" aca="1" ref="AS37" ca="1">SUM((AS$1&gt;='Gastos com Pessoal'!$E$7:$E$106)*(AS$1&lt;='Gastos com Pessoal'!$F$7:$F$106)*INDIRECT(CONCATENATE("'Encargos e Benefícios'!",$BJ37))*(IF('Gastos com Pessoal'!$G$7:$G$106&lt;=AS$1,('Gastos com Pessoal'!$H$7:$H$106)+1,1))*(IF('Gastos com Pessoal'!$L$7:$L$106&lt;=AS$1,('Gastos com Pessoal'!$M$7:$M$106)+1,1))*(IF('Gastos com Pessoal'!$Q$7:$Q$106&lt;=AS$1,('Gastos com Pessoal'!$R$7:$R$106)+1,1)))</f>
        <v>0</v>
      </c>
      <c r="AT37" s="149">
        <f t="array" aca="1" ref="AT37" ca="1">SUM((AT$1&gt;='Gastos com Pessoal'!$E$7:$E$106)*(AT$1&lt;='Gastos com Pessoal'!$F$7:$F$106)*INDIRECT(CONCATENATE("'Encargos e Benefícios'!",$BJ37))*(IF('Gastos com Pessoal'!$G$7:$G$106&lt;=AT$1,('Gastos com Pessoal'!$H$7:$H$106)+1,1))*(IF('Gastos com Pessoal'!$L$7:$L$106&lt;=AT$1,('Gastos com Pessoal'!$M$7:$M$106)+1,1))*(IF('Gastos com Pessoal'!$Q$7:$Q$106&lt;=AT$1,('Gastos com Pessoal'!$R$7:$R$106)+1,1)))</f>
        <v>0</v>
      </c>
      <c r="AU37" s="149">
        <f t="array" aca="1" ref="AU37" ca="1">SUM((AU$1&gt;='Gastos com Pessoal'!$E$7:$E$106)*(AU$1&lt;='Gastos com Pessoal'!$F$7:$F$106)*INDIRECT(CONCATENATE("'Encargos e Benefícios'!",$BJ37))*(IF('Gastos com Pessoal'!$G$7:$G$106&lt;=AU$1,('Gastos com Pessoal'!$H$7:$H$106)+1,1))*(IF('Gastos com Pessoal'!$L$7:$L$106&lt;=AU$1,('Gastos com Pessoal'!$M$7:$M$106)+1,1))*(IF('Gastos com Pessoal'!$Q$7:$Q$106&lt;=AU$1,('Gastos com Pessoal'!$R$7:$R$106)+1,1)))</f>
        <v>0</v>
      </c>
      <c r="AV37" s="149">
        <f t="array" aca="1" ref="AV37" ca="1">SUM((AV$1&gt;='Gastos com Pessoal'!$E$7:$E$106)*(AV$1&lt;='Gastos com Pessoal'!$F$7:$F$106)*INDIRECT(CONCATENATE("'Encargos e Benefícios'!",$BJ37))*(IF('Gastos com Pessoal'!$G$7:$G$106&lt;=AV$1,('Gastos com Pessoal'!$H$7:$H$106)+1,1))*(IF('Gastos com Pessoal'!$L$7:$L$106&lt;=AV$1,('Gastos com Pessoal'!$M$7:$M$106)+1,1))*(IF('Gastos com Pessoal'!$Q$7:$Q$106&lt;=AV$1,('Gastos com Pessoal'!$R$7:$R$106)+1,1)))</f>
        <v>0</v>
      </c>
      <c r="AW37" s="149">
        <f t="array" aca="1" ref="AW37" ca="1">SUM((AW$1&gt;='Gastos com Pessoal'!$E$7:$E$106)*(AW$1&lt;='Gastos com Pessoal'!$F$7:$F$106)*INDIRECT(CONCATENATE("'Encargos e Benefícios'!",$BJ37))*(IF('Gastos com Pessoal'!$G$7:$G$106&lt;=AW$1,('Gastos com Pessoal'!$H$7:$H$106)+1,1))*(IF('Gastos com Pessoal'!$L$7:$L$106&lt;=AW$1,('Gastos com Pessoal'!$M$7:$M$106)+1,1))*(IF('Gastos com Pessoal'!$Q$7:$Q$106&lt;=AW$1,('Gastos com Pessoal'!$R$7:$R$106)+1,1)))</f>
        <v>0</v>
      </c>
      <c r="AX37" s="149">
        <f t="array" aca="1" ref="AX37" ca="1">SUM((AX$1&gt;='Gastos com Pessoal'!$E$7:$E$106)*(AX$1&lt;='Gastos com Pessoal'!$F$7:$F$106)*INDIRECT(CONCATENATE("'Encargos e Benefícios'!",$BJ37))*(IF('Gastos com Pessoal'!$G$7:$G$106&lt;=AX$1,('Gastos com Pessoal'!$H$7:$H$106)+1,1))*(IF('Gastos com Pessoal'!$L$7:$L$106&lt;=AX$1,('Gastos com Pessoal'!$M$7:$M$106)+1,1))*(IF('Gastos com Pessoal'!$Q$7:$Q$106&lt;=AX$1,('Gastos com Pessoal'!$R$7:$R$106)+1,1)))</f>
        <v>0</v>
      </c>
      <c r="AY37" s="144">
        <f t="shared" ca="1" si="32"/>
        <v>1294874.8422450314</v>
      </c>
      <c r="AZ37" s="156">
        <f t="shared" ca="1" si="33"/>
        <v>1.0807635414816913E-2</v>
      </c>
      <c r="BI37" s="276" t="s">
        <v>349</v>
      </c>
      <c r="BJ37" s="277" t="s">
        <v>327</v>
      </c>
      <c r="BK37" s="277" t="s">
        <v>341</v>
      </c>
      <c r="BL37" s="276"/>
      <c r="BM37" s="276"/>
      <c r="BN37" s="276"/>
      <c r="BO37" s="276"/>
    </row>
    <row r="38" spans="1:69" s="99" customFormat="1" ht="23.25" customHeight="1">
      <c r="A38" s="29" t="s">
        <v>268</v>
      </c>
      <c r="B38" s="11" t="s">
        <v>299</v>
      </c>
      <c r="C38" s="149">
        <f t="array" aca="1" ref="C38" ca="1">SUM((C$1&gt;='Gastos com Pessoal'!$E$7:$E$106)*(C$1&lt;='Gastos com Pessoal'!$F$7:$F$106)*INDIRECT(CONCATENATE("'Encargos e Benefícios'!",$BJ38))*(IF('Gastos com Pessoal'!$G$7:$G$106&lt;=C$1,('Gastos com Pessoal'!$H$7:$H$106)+1,1))*(IF('Gastos com Pessoal'!$L$7:$L$106&lt;=C$1,('Gastos com Pessoal'!$M$7:$M$106)+1,1))*(IF('Gastos com Pessoal'!$Q$7:$Q$106&lt;=C$1,('Gastos com Pessoal'!$R$7:$R$106)+1,1)))</f>
        <v>0</v>
      </c>
      <c r="D38" s="149">
        <f t="array" aca="1" ref="D38" ca="1">SUM((D$1&gt;='Gastos com Pessoal'!$E$7:$E$106)*(D$1&lt;='Gastos com Pessoal'!$F$7:$F$106)*INDIRECT(CONCATENATE("'Encargos e Benefícios'!",$BJ38))*(IF('Gastos com Pessoal'!$G$7:$G$106&lt;=D$1,('Gastos com Pessoal'!$H$7:$H$106)+1,1))*(IF('Gastos com Pessoal'!$L$7:$L$106&lt;=D$1,('Gastos com Pessoal'!$M$7:$M$106)+1,1))*(IF('Gastos com Pessoal'!$Q$7:$Q$106&lt;=D$1,('Gastos com Pessoal'!$R$7:$R$106)+1,1)))</f>
        <v>9346.3076152343747</v>
      </c>
      <c r="E38" s="149">
        <f t="array" aca="1" ref="E38" ca="1">SUM((E$1&gt;='Gastos com Pessoal'!$E$7:$E$106)*(E$1&lt;='Gastos com Pessoal'!$F$7:$F$106)*INDIRECT(CONCATENATE("'Encargos e Benefícios'!",$BJ38))*(IF('Gastos com Pessoal'!$G$7:$G$106&lt;=E$1,('Gastos com Pessoal'!$H$7:$H$106)+1,1))*(IF('Gastos com Pessoal'!$L$7:$L$106&lt;=E$1,('Gastos com Pessoal'!$M$7:$M$106)+1,1))*(IF('Gastos com Pessoal'!$Q$7:$Q$106&lt;=E$1,('Gastos com Pessoal'!$R$7:$R$106)+1,1)))</f>
        <v>9346.3076152343747</v>
      </c>
      <c r="F38" s="149">
        <f t="array" aca="1" ref="F38" ca="1">SUM((F$1&gt;='Gastos com Pessoal'!$E$7:$E$106)*(F$1&lt;='Gastos com Pessoal'!$F$7:$F$106)*INDIRECT(CONCATENATE("'Encargos e Benefícios'!",$BJ38))*(IF('Gastos com Pessoal'!$G$7:$G$106&lt;=F$1,('Gastos com Pessoal'!$H$7:$H$106)+1,1))*(IF('Gastos com Pessoal'!$L$7:$L$106&lt;=F$1,('Gastos com Pessoal'!$M$7:$M$106)+1,1))*(IF('Gastos com Pessoal'!$Q$7:$Q$106&lt;=F$1,('Gastos com Pessoal'!$R$7:$R$106)+1,1)))</f>
        <v>9346.3076152343747</v>
      </c>
      <c r="G38" s="149">
        <f t="array" aca="1" ref="G38" ca="1">SUM((G$1&gt;='Gastos com Pessoal'!$E$7:$E$106)*(G$1&lt;='Gastos com Pessoal'!$F$7:$F$106)*INDIRECT(CONCATENATE("'Encargos e Benefícios'!",$BJ38))*(IF('Gastos com Pessoal'!$G$7:$G$106&lt;=G$1,('Gastos com Pessoal'!$H$7:$H$106)+1,1))*(IF('Gastos com Pessoal'!$L$7:$L$106&lt;=G$1,('Gastos com Pessoal'!$M$7:$M$106)+1,1))*(IF('Gastos com Pessoal'!$Q$7:$Q$106&lt;=G$1,('Gastos com Pessoal'!$R$7:$R$106)+1,1)))</f>
        <v>9346.3076152343747</v>
      </c>
      <c r="H38" s="149">
        <f t="array" aca="1" ref="H38" ca="1">SUM((H$1&gt;='Gastos com Pessoal'!$E$7:$E$106)*(H$1&lt;='Gastos com Pessoal'!$F$7:$F$106)*INDIRECT(CONCATENATE("'Encargos e Benefícios'!",$BJ38))*(IF('Gastos com Pessoal'!$G$7:$G$106&lt;=H$1,('Gastos com Pessoal'!$H$7:$H$106)+1,1))*(IF('Gastos com Pessoal'!$L$7:$L$106&lt;=H$1,('Gastos com Pessoal'!$M$7:$M$106)+1,1))*(IF('Gastos com Pessoal'!$Q$7:$Q$106&lt;=H$1,('Gastos com Pessoal'!$R$7:$R$106)+1,1)))</f>
        <v>9346.3076152343747</v>
      </c>
      <c r="I38" s="149">
        <f t="array" aca="1" ref="I38" ca="1">SUM((I$1&gt;='Gastos com Pessoal'!$E$7:$E$106)*(I$1&lt;='Gastos com Pessoal'!$F$7:$F$106)*INDIRECT(CONCATENATE("'Encargos e Benefícios'!",$BJ38))*(IF('Gastos com Pessoal'!$G$7:$G$106&lt;=I$1,('Gastos com Pessoal'!$H$7:$H$106)+1,1))*(IF('Gastos com Pessoal'!$L$7:$L$106&lt;=I$1,('Gastos com Pessoal'!$M$7:$M$106)+1,1))*(IF('Gastos com Pessoal'!$Q$7:$Q$106&lt;=I$1,('Gastos com Pessoal'!$R$7:$R$106)+1,1)))</f>
        <v>9346.3076152343747</v>
      </c>
      <c r="J38" s="149">
        <f t="array" aca="1" ref="J38" ca="1">SUM((J$1&gt;='Gastos com Pessoal'!$E$7:$E$106)*(J$1&lt;='Gastos com Pessoal'!$F$7:$F$106)*INDIRECT(CONCATENATE("'Encargos e Benefícios'!",$BJ38))*(IF('Gastos com Pessoal'!$G$7:$G$106&lt;=J$1,('Gastos com Pessoal'!$H$7:$H$106)+1,1))*(IF('Gastos com Pessoal'!$L$7:$L$106&lt;=J$1,('Gastos com Pessoal'!$M$7:$M$106)+1,1))*(IF('Gastos com Pessoal'!$Q$7:$Q$106&lt;=J$1,('Gastos com Pessoal'!$R$7:$R$106)+1,1)))</f>
        <v>9346.3076152343747</v>
      </c>
      <c r="K38" s="149">
        <f t="array" aca="1" ref="K38" ca="1">SUM((K$1&gt;='Gastos com Pessoal'!$E$7:$E$106)*(K$1&lt;='Gastos com Pessoal'!$F$7:$F$106)*INDIRECT(CONCATENATE("'Encargos e Benefícios'!",$BJ38))*(IF('Gastos com Pessoal'!$G$7:$G$106&lt;=K$1,('Gastos com Pessoal'!$H$7:$H$106)+1,1))*(IF('Gastos com Pessoal'!$L$7:$L$106&lt;=K$1,('Gastos com Pessoal'!$M$7:$M$106)+1,1))*(IF('Gastos com Pessoal'!$Q$7:$Q$106&lt;=K$1,('Gastos com Pessoal'!$R$7:$R$106)+1,1)))</f>
        <v>9346.3076152343747</v>
      </c>
      <c r="L38" s="149">
        <f t="array" aca="1" ref="L38" ca="1">SUM((L$1&gt;='Gastos com Pessoal'!$E$7:$E$106)*(L$1&lt;='Gastos com Pessoal'!$F$7:$F$106)*INDIRECT(CONCATENATE("'Encargos e Benefícios'!",$BJ38))*(IF('Gastos com Pessoal'!$G$7:$G$106&lt;=L$1,('Gastos com Pessoal'!$H$7:$H$106)+1,1))*(IF('Gastos com Pessoal'!$L$7:$L$106&lt;=L$1,('Gastos com Pessoal'!$M$7:$M$106)+1,1))*(IF('Gastos com Pessoal'!$Q$7:$Q$106&lt;=L$1,('Gastos com Pessoal'!$R$7:$R$106)+1,1)))</f>
        <v>9346.3076152343747</v>
      </c>
      <c r="M38" s="149">
        <f t="array" aca="1" ref="M38" ca="1">SUM((M$1&gt;='Gastos com Pessoal'!$E$7:$E$106)*(M$1&lt;='Gastos com Pessoal'!$F$7:$F$106)*INDIRECT(CONCATENATE("'Encargos e Benefícios'!",$BJ38))*(IF('Gastos com Pessoal'!$G$7:$G$106&lt;=M$1,('Gastos com Pessoal'!$H$7:$H$106)+1,1))*(IF('Gastos com Pessoal'!$L$7:$L$106&lt;=M$1,('Gastos com Pessoal'!$M$7:$M$106)+1,1))*(IF('Gastos com Pessoal'!$Q$7:$Q$106&lt;=M$1,('Gastos com Pessoal'!$R$7:$R$106)+1,1)))</f>
        <v>9346.3076152343747</v>
      </c>
      <c r="N38" s="149">
        <f t="array" aca="1" ref="N38" ca="1">SUM((N$1&gt;='Gastos com Pessoal'!$E$7:$E$106)*(N$1&lt;='Gastos com Pessoal'!$F$7:$F$106)*INDIRECT(CONCATENATE("'Encargos e Benefícios'!",$BJ38))*(IF('Gastos com Pessoal'!$G$7:$G$106&lt;=N$1,('Gastos com Pessoal'!$H$7:$H$106)+1,1))*(IF('Gastos com Pessoal'!$L$7:$L$106&lt;=N$1,('Gastos com Pessoal'!$M$7:$M$106)+1,1))*(IF('Gastos com Pessoal'!$Q$7:$Q$106&lt;=N$1,('Gastos com Pessoal'!$R$7:$R$106)+1,1)))</f>
        <v>9346.3076152343747</v>
      </c>
      <c r="O38" s="149">
        <f ca="1">O20/10</f>
        <v>112155.69138281253</v>
      </c>
      <c r="P38" s="149">
        <v>0</v>
      </c>
      <c r="Q38" s="149">
        <v>0</v>
      </c>
      <c r="R38" s="149">
        <v>0</v>
      </c>
      <c r="S38" s="149">
        <v>0</v>
      </c>
      <c r="T38" s="149">
        <v>0</v>
      </c>
      <c r="U38" s="149">
        <v>0</v>
      </c>
      <c r="V38" s="149">
        <v>0</v>
      </c>
      <c r="W38" s="149">
        <v>0</v>
      </c>
      <c r="X38" s="149">
        <v>0</v>
      </c>
      <c r="Y38" s="149">
        <v>0</v>
      </c>
      <c r="Z38" s="149">
        <v>0</v>
      </c>
      <c r="AA38" s="149">
        <f ca="1">AA20/10</f>
        <v>114398.80521046875</v>
      </c>
      <c r="AB38" s="149">
        <v>0</v>
      </c>
      <c r="AC38" s="149">
        <v>0</v>
      </c>
      <c r="AD38" s="149">
        <v>0</v>
      </c>
      <c r="AE38" s="149">
        <v>0</v>
      </c>
      <c r="AF38" s="149">
        <v>0</v>
      </c>
      <c r="AG38" s="149">
        <v>0</v>
      </c>
      <c r="AH38" s="149">
        <v>0</v>
      </c>
      <c r="AI38" s="149">
        <v>0</v>
      </c>
      <c r="AJ38" s="149">
        <v>0</v>
      </c>
      <c r="AK38" s="149">
        <v>0</v>
      </c>
      <c r="AL38" s="149">
        <v>0</v>
      </c>
      <c r="AM38" s="149">
        <f ca="1">AM20/10</f>
        <v>116686.78131467814</v>
      </c>
      <c r="AN38" s="149">
        <v>0</v>
      </c>
      <c r="AO38" s="149">
        <v>0</v>
      </c>
      <c r="AP38" s="149">
        <v>0</v>
      </c>
      <c r="AQ38" s="149">
        <v>0</v>
      </c>
      <c r="AR38" s="149">
        <v>0</v>
      </c>
      <c r="AS38" s="149">
        <v>0</v>
      </c>
      <c r="AT38" s="149">
        <v>0</v>
      </c>
      <c r="AU38" s="149">
        <v>0</v>
      </c>
      <c r="AV38" s="149">
        <v>0</v>
      </c>
      <c r="AW38" s="149">
        <v>0</v>
      </c>
      <c r="AX38" s="149">
        <v>0</v>
      </c>
      <c r="AY38" s="144">
        <f t="shared" ca="1" si="32"/>
        <v>446050.66167553753</v>
      </c>
      <c r="AZ38" s="156">
        <f t="shared" ca="1" si="33"/>
        <v>3.7229489450647754E-3</v>
      </c>
      <c r="BI38" s="276" t="s">
        <v>349</v>
      </c>
      <c r="BJ38" s="277" t="s">
        <v>328</v>
      </c>
      <c r="BK38" s="277"/>
      <c r="BL38" s="276"/>
      <c r="BM38" s="276"/>
      <c r="BN38" s="276"/>
      <c r="BO38" s="276"/>
    </row>
    <row r="39" spans="1:69" s="99" customFormat="1" ht="23.25" customHeight="1">
      <c r="A39" s="29" t="s">
        <v>269</v>
      </c>
      <c r="B39" s="11" t="s">
        <v>180</v>
      </c>
      <c r="C39" s="149">
        <v>0</v>
      </c>
      <c r="D39" s="149">
        <v>0</v>
      </c>
      <c r="E39" s="149">
        <v>0</v>
      </c>
      <c r="F39" s="149">
        <v>0</v>
      </c>
      <c r="G39" s="149">
        <v>0</v>
      </c>
      <c r="H39" s="149">
        <v>0</v>
      </c>
      <c r="I39" s="149">
        <v>0</v>
      </c>
      <c r="J39" s="149">
        <v>0</v>
      </c>
      <c r="K39" s="149">
        <v>0</v>
      </c>
      <c r="L39" s="149">
        <v>0</v>
      </c>
      <c r="M39" s="149">
        <v>0</v>
      </c>
      <c r="N39" s="149">
        <v>0</v>
      </c>
      <c r="O39" s="149">
        <v>0</v>
      </c>
      <c r="P39" s="149">
        <v>0</v>
      </c>
      <c r="Q39" s="149">
        <v>0</v>
      </c>
      <c r="R39" s="149">
        <v>0</v>
      </c>
      <c r="S39" s="149">
        <v>0</v>
      </c>
      <c r="T39" s="149">
        <v>0</v>
      </c>
      <c r="U39" s="149">
        <v>0</v>
      </c>
      <c r="V39" s="149">
        <v>0</v>
      </c>
      <c r="W39" s="149">
        <v>0</v>
      </c>
      <c r="X39" s="149">
        <v>0</v>
      </c>
      <c r="Y39" s="149">
        <v>0</v>
      </c>
      <c r="Z39" s="149">
        <v>0</v>
      </c>
      <c r="AA39" s="149">
        <v>0</v>
      </c>
      <c r="AB39" s="149">
        <v>0</v>
      </c>
      <c r="AC39" s="149">
        <v>0</v>
      </c>
      <c r="AD39" s="149">
        <v>0</v>
      </c>
      <c r="AE39" s="149">
        <v>0</v>
      </c>
      <c r="AF39" s="149">
        <v>0</v>
      </c>
      <c r="AG39" s="149">
        <v>0</v>
      </c>
      <c r="AH39" s="59">
        <v>0</v>
      </c>
      <c r="AI39" s="59">
        <v>0</v>
      </c>
      <c r="AJ39" s="59">
        <v>0</v>
      </c>
      <c r="AK39" s="59">
        <v>0</v>
      </c>
      <c r="AL39" s="59">
        <v>0</v>
      </c>
      <c r="AM39" s="59">
        <v>0</v>
      </c>
      <c r="AN39" s="59">
        <v>0</v>
      </c>
      <c r="AO39" s="59">
        <v>0</v>
      </c>
      <c r="AP39" s="59">
        <v>0</v>
      </c>
      <c r="AQ39" s="59">
        <v>0</v>
      </c>
      <c r="AR39" s="59">
        <v>0</v>
      </c>
      <c r="AS39" s="59">
        <v>0</v>
      </c>
      <c r="AT39" s="59">
        <v>0</v>
      </c>
      <c r="AU39" s="59">
        <v>0</v>
      </c>
      <c r="AV39" s="59">
        <v>0</v>
      </c>
      <c r="AW39" s="59">
        <v>0</v>
      </c>
      <c r="AX39" s="59">
        <v>0</v>
      </c>
      <c r="AY39" s="144">
        <f t="shared" si="32"/>
        <v>0</v>
      </c>
      <c r="AZ39" s="156">
        <f t="shared" ca="1" si="33"/>
        <v>0</v>
      </c>
      <c r="BI39" s="276"/>
      <c r="BJ39" s="277" t="s">
        <v>339</v>
      </c>
      <c r="BK39" s="277"/>
      <c r="BL39" s="276"/>
      <c r="BM39" s="276"/>
      <c r="BN39" s="276"/>
      <c r="BO39" s="276"/>
    </row>
    <row r="40" spans="1:69" s="99" customFormat="1" ht="23.25" customHeight="1">
      <c r="A40" s="29" t="s">
        <v>270</v>
      </c>
      <c r="B40" s="11" t="s">
        <v>286</v>
      </c>
      <c r="C40" s="59">
        <v>0</v>
      </c>
      <c r="D40" s="59">
        <v>0</v>
      </c>
      <c r="E40" s="59">
        <v>0</v>
      </c>
      <c r="F40" s="59">
        <v>0</v>
      </c>
      <c r="G40" s="59">
        <v>0</v>
      </c>
      <c r="H40" s="59">
        <v>0</v>
      </c>
      <c r="I40" s="59">
        <v>0</v>
      </c>
      <c r="J40" s="59">
        <v>0</v>
      </c>
      <c r="K40" s="59">
        <v>0</v>
      </c>
      <c r="L40" s="59">
        <v>0</v>
      </c>
      <c r="M40" s="59">
        <v>0</v>
      </c>
      <c r="N40" s="59">
        <v>0</v>
      </c>
      <c r="O40" s="59">
        <v>0</v>
      </c>
      <c r="P40" s="59">
        <v>0</v>
      </c>
      <c r="Q40" s="59">
        <v>0</v>
      </c>
      <c r="R40" s="59">
        <v>0</v>
      </c>
      <c r="S40" s="59">
        <v>0</v>
      </c>
      <c r="T40" s="59">
        <v>0</v>
      </c>
      <c r="U40" s="59">
        <v>0</v>
      </c>
      <c r="V40" s="59">
        <v>0</v>
      </c>
      <c r="W40" s="59">
        <v>0</v>
      </c>
      <c r="X40" s="59">
        <v>0</v>
      </c>
      <c r="Y40" s="59">
        <v>0</v>
      </c>
      <c r="Z40" s="59">
        <v>0</v>
      </c>
      <c r="AA40" s="59">
        <v>0</v>
      </c>
      <c r="AB40" s="59">
        <v>0</v>
      </c>
      <c r="AC40" s="59">
        <v>0</v>
      </c>
      <c r="AD40" s="59">
        <v>0</v>
      </c>
      <c r="AE40" s="59">
        <v>0</v>
      </c>
      <c r="AF40" s="59">
        <v>0</v>
      </c>
      <c r="AG40" s="59">
        <v>0</v>
      </c>
      <c r="AH40" s="59">
        <v>0</v>
      </c>
      <c r="AI40" s="59">
        <v>0</v>
      </c>
      <c r="AJ40" s="59">
        <v>0</v>
      </c>
      <c r="AK40" s="59">
        <v>0</v>
      </c>
      <c r="AL40" s="59">
        <v>0</v>
      </c>
      <c r="AM40" s="59">
        <v>0</v>
      </c>
      <c r="AN40" s="59">
        <v>0</v>
      </c>
      <c r="AO40" s="59">
        <v>0</v>
      </c>
      <c r="AP40" s="59">
        <v>0</v>
      </c>
      <c r="AQ40" s="59">
        <v>0</v>
      </c>
      <c r="AR40" s="59">
        <v>0</v>
      </c>
      <c r="AS40" s="59">
        <v>0</v>
      </c>
      <c r="AT40" s="59">
        <v>0</v>
      </c>
      <c r="AU40" s="59">
        <v>0</v>
      </c>
      <c r="AV40" s="59">
        <v>0</v>
      </c>
      <c r="AW40" s="59">
        <v>0</v>
      </c>
      <c r="AX40" s="59">
        <v>0</v>
      </c>
      <c r="AY40" s="144">
        <f t="shared" si="32"/>
        <v>0</v>
      </c>
      <c r="AZ40" s="156">
        <f t="shared" ca="1" si="33"/>
        <v>0</v>
      </c>
      <c r="BJ40" s="247"/>
      <c r="BK40" s="247"/>
    </row>
    <row r="41" spans="1:69" s="99" customFormat="1" ht="23.25" customHeight="1">
      <c r="A41" s="29" t="s">
        <v>271</v>
      </c>
      <c r="B41" s="11" t="s">
        <v>185</v>
      </c>
      <c r="C41" s="59">
        <v>0</v>
      </c>
      <c r="D41" s="59">
        <v>0</v>
      </c>
      <c r="E41" s="59">
        <v>0</v>
      </c>
      <c r="F41" s="59">
        <v>0</v>
      </c>
      <c r="G41" s="59">
        <v>0</v>
      </c>
      <c r="H41" s="59">
        <v>0</v>
      </c>
      <c r="I41" s="59">
        <v>0</v>
      </c>
      <c r="J41" s="59">
        <v>0</v>
      </c>
      <c r="K41" s="59">
        <v>0</v>
      </c>
      <c r="L41" s="59">
        <v>0</v>
      </c>
      <c r="M41" s="59">
        <v>0</v>
      </c>
      <c r="N41" s="59">
        <v>0</v>
      </c>
      <c r="O41" s="59">
        <v>0</v>
      </c>
      <c r="P41" s="59">
        <v>0</v>
      </c>
      <c r="Q41" s="59">
        <v>0</v>
      </c>
      <c r="R41" s="59">
        <v>0</v>
      </c>
      <c r="S41" s="59">
        <v>0</v>
      </c>
      <c r="T41" s="59">
        <v>0</v>
      </c>
      <c r="U41" s="59">
        <v>0</v>
      </c>
      <c r="V41" s="59">
        <v>0</v>
      </c>
      <c r="W41" s="59">
        <v>0</v>
      </c>
      <c r="X41" s="59">
        <v>0</v>
      </c>
      <c r="Y41" s="59">
        <v>0</v>
      </c>
      <c r="Z41" s="59">
        <v>0</v>
      </c>
      <c r="AA41" s="59">
        <v>0</v>
      </c>
      <c r="AB41" s="59">
        <v>0</v>
      </c>
      <c r="AC41" s="59">
        <v>0</v>
      </c>
      <c r="AD41" s="59">
        <v>0</v>
      </c>
      <c r="AE41" s="59">
        <v>0</v>
      </c>
      <c r="AF41" s="59">
        <v>0</v>
      </c>
      <c r="AG41" s="59">
        <v>0</v>
      </c>
      <c r="AH41" s="59">
        <v>0</v>
      </c>
      <c r="AI41" s="59">
        <v>0</v>
      </c>
      <c r="AJ41" s="59">
        <v>0</v>
      </c>
      <c r="AK41" s="59">
        <v>0</v>
      </c>
      <c r="AL41" s="59">
        <v>0</v>
      </c>
      <c r="AM41" s="59">
        <v>0</v>
      </c>
      <c r="AN41" s="59">
        <v>0</v>
      </c>
      <c r="AO41" s="59">
        <v>0</v>
      </c>
      <c r="AP41" s="59">
        <v>0</v>
      </c>
      <c r="AQ41" s="59">
        <v>0</v>
      </c>
      <c r="AR41" s="59">
        <v>0</v>
      </c>
      <c r="AS41" s="59">
        <v>0</v>
      </c>
      <c r="AT41" s="59">
        <v>0</v>
      </c>
      <c r="AU41" s="59">
        <v>0</v>
      </c>
      <c r="AV41" s="59">
        <v>0</v>
      </c>
      <c r="AW41" s="59">
        <v>0</v>
      </c>
      <c r="AX41" s="59">
        <v>0</v>
      </c>
      <c r="AY41" s="144">
        <f t="shared" si="32"/>
        <v>0</v>
      </c>
      <c r="AZ41" s="156">
        <f t="shared" ca="1" si="33"/>
        <v>0</v>
      </c>
      <c r="BJ41" s="247"/>
      <c r="BK41" s="247"/>
    </row>
    <row r="42" spans="1:69" s="99" customFormat="1" ht="23.25" customHeight="1">
      <c r="A42" s="29" t="s">
        <v>272</v>
      </c>
      <c r="B42" s="30" t="s">
        <v>287</v>
      </c>
      <c r="C42" s="59">
        <v>0</v>
      </c>
      <c r="D42" s="59">
        <v>0</v>
      </c>
      <c r="E42" s="59">
        <v>0</v>
      </c>
      <c r="F42" s="59">
        <v>0</v>
      </c>
      <c r="G42" s="59">
        <v>0</v>
      </c>
      <c r="H42" s="59">
        <v>0</v>
      </c>
      <c r="I42" s="59">
        <v>0</v>
      </c>
      <c r="J42" s="59">
        <v>0</v>
      </c>
      <c r="K42" s="59">
        <v>0</v>
      </c>
      <c r="L42" s="59">
        <v>0</v>
      </c>
      <c r="M42" s="59">
        <v>0</v>
      </c>
      <c r="N42" s="59">
        <v>0</v>
      </c>
      <c r="O42" s="59">
        <v>0</v>
      </c>
      <c r="P42" s="59">
        <v>0</v>
      </c>
      <c r="Q42" s="59">
        <v>0</v>
      </c>
      <c r="R42" s="59">
        <v>0</v>
      </c>
      <c r="S42" s="59">
        <v>0</v>
      </c>
      <c r="T42" s="59">
        <v>0</v>
      </c>
      <c r="U42" s="59">
        <v>0</v>
      </c>
      <c r="V42" s="59">
        <v>0</v>
      </c>
      <c r="W42" s="59">
        <v>0</v>
      </c>
      <c r="X42" s="59">
        <v>0</v>
      </c>
      <c r="Y42" s="59">
        <v>0</v>
      </c>
      <c r="Z42" s="59">
        <v>0</v>
      </c>
      <c r="AA42" s="59">
        <v>0</v>
      </c>
      <c r="AB42" s="59">
        <v>0</v>
      </c>
      <c r="AC42" s="59">
        <v>0</v>
      </c>
      <c r="AD42" s="59">
        <v>0</v>
      </c>
      <c r="AE42" s="59">
        <v>0</v>
      </c>
      <c r="AF42" s="59">
        <v>0</v>
      </c>
      <c r="AG42" s="59">
        <v>0</v>
      </c>
      <c r="AH42" s="59">
        <v>0</v>
      </c>
      <c r="AI42" s="59">
        <v>0</v>
      </c>
      <c r="AJ42" s="59">
        <v>0</v>
      </c>
      <c r="AK42" s="59">
        <v>0</v>
      </c>
      <c r="AL42" s="59">
        <v>0</v>
      </c>
      <c r="AM42" s="59">
        <v>0</v>
      </c>
      <c r="AN42" s="59">
        <v>0</v>
      </c>
      <c r="AO42" s="59">
        <v>0</v>
      </c>
      <c r="AP42" s="59">
        <v>0</v>
      </c>
      <c r="AQ42" s="59">
        <v>0</v>
      </c>
      <c r="AR42" s="59">
        <v>0</v>
      </c>
      <c r="AS42" s="59">
        <v>0</v>
      </c>
      <c r="AT42" s="59">
        <v>0</v>
      </c>
      <c r="AU42" s="59">
        <v>0</v>
      </c>
      <c r="AV42" s="59">
        <v>0</v>
      </c>
      <c r="AW42" s="59">
        <v>0</v>
      </c>
      <c r="AX42" s="59">
        <v>0</v>
      </c>
      <c r="AY42" s="144">
        <f t="shared" si="32"/>
        <v>0</v>
      </c>
      <c r="AZ42" s="156">
        <f t="shared" ca="1" si="33"/>
        <v>0</v>
      </c>
      <c r="BJ42" s="247"/>
      <c r="BK42" s="247"/>
    </row>
    <row r="43" spans="1:69" s="99" customFormat="1" ht="23.25" customHeight="1">
      <c r="A43" s="75"/>
      <c r="B43" s="76" t="s">
        <v>102</v>
      </c>
      <c r="C43" s="108">
        <f t="shared" ref="C43:AY43" ca="1" si="34">SUBTOTAL(109,C31:C42)</f>
        <v>0</v>
      </c>
      <c r="D43" s="108">
        <f t="shared" ca="1" si="34"/>
        <v>743187.22720472026</v>
      </c>
      <c r="E43" s="108">
        <f t="shared" ca="1" si="34"/>
        <v>743187.22720472026</v>
      </c>
      <c r="F43" s="108">
        <f t="shared" ca="1" si="34"/>
        <v>743187.22720472026</v>
      </c>
      <c r="G43" s="108">
        <f t="shared" ca="1" si="34"/>
        <v>743187.22720472026</v>
      </c>
      <c r="H43" s="108">
        <f t="shared" ca="1" si="34"/>
        <v>743187.22720472026</v>
      </c>
      <c r="I43" s="108">
        <f t="shared" ca="1" si="34"/>
        <v>743187.22720472026</v>
      </c>
      <c r="J43" s="108">
        <f t="shared" ca="1" si="34"/>
        <v>743187.22720472026</v>
      </c>
      <c r="K43" s="108">
        <f t="shared" ca="1" si="34"/>
        <v>743187.22720472026</v>
      </c>
      <c r="L43" s="108">
        <f t="shared" ca="1" si="34"/>
        <v>743187.22720472026</v>
      </c>
      <c r="M43" s="108">
        <f t="shared" ca="1" si="34"/>
        <v>743187.22720472026</v>
      </c>
      <c r="N43" s="108">
        <f t="shared" ca="1" si="34"/>
        <v>743187.22720472026</v>
      </c>
      <c r="O43" s="108">
        <f t="shared" ref="O43:Y43" ca="1" si="35">SUBTOTAL(109,O31:O42)</f>
        <v>752533.53481995466</v>
      </c>
      <c r="P43" s="108">
        <f t="shared" ca="1" si="35"/>
        <v>640377.84343714209</v>
      </c>
      <c r="Q43" s="108">
        <f t="shared" ca="1" si="35"/>
        <v>640377.84343714209</v>
      </c>
      <c r="R43" s="108">
        <f t="shared" ca="1" si="35"/>
        <v>640377.84343714209</v>
      </c>
      <c r="S43" s="108">
        <f t="shared" ca="1" si="35"/>
        <v>640377.84343714209</v>
      </c>
      <c r="T43" s="108">
        <f t="shared" ca="1" si="35"/>
        <v>640377.84343714209</v>
      </c>
      <c r="U43" s="108">
        <f t="shared" ca="1" si="35"/>
        <v>640377.84343714209</v>
      </c>
      <c r="V43" s="108">
        <f t="shared" ca="1" si="35"/>
        <v>640377.84343714209</v>
      </c>
      <c r="W43" s="108">
        <f t="shared" ca="1" si="35"/>
        <v>640377.84343714209</v>
      </c>
      <c r="X43" s="108">
        <f t="shared" ca="1" si="35"/>
        <v>640377.84343714209</v>
      </c>
      <c r="Y43" s="108">
        <f t="shared" ca="1" si="35"/>
        <v>653185.40030588489</v>
      </c>
      <c r="Z43" s="108">
        <f t="shared" ref="Z43:AK43" ca="1" si="36">SUBTOTAL(109,Z31:Z42)</f>
        <v>653185.40030588489</v>
      </c>
      <c r="AA43" s="108">
        <f t="shared" ca="1" si="36"/>
        <v>767584.2055163536</v>
      </c>
      <c r="AB43" s="108">
        <f t="shared" ca="1" si="36"/>
        <v>653185.40030588489</v>
      </c>
      <c r="AC43" s="108">
        <f t="shared" ca="1" si="36"/>
        <v>653185.40030588489</v>
      </c>
      <c r="AD43" s="108">
        <f t="shared" ca="1" si="36"/>
        <v>653185.40030588489</v>
      </c>
      <c r="AE43" s="108">
        <f t="shared" ca="1" si="36"/>
        <v>653185.40030588489</v>
      </c>
      <c r="AF43" s="108">
        <f t="shared" ca="1" si="36"/>
        <v>653185.40030588489</v>
      </c>
      <c r="AG43" s="108">
        <f t="shared" ca="1" si="36"/>
        <v>653185.40030588489</v>
      </c>
      <c r="AH43" s="108">
        <f t="shared" ca="1" si="36"/>
        <v>653185.40030588489</v>
      </c>
      <c r="AI43" s="108">
        <f t="shared" ca="1" si="36"/>
        <v>653185.40030588489</v>
      </c>
      <c r="AJ43" s="108">
        <f t="shared" ca="1" si="36"/>
        <v>653185.40030588489</v>
      </c>
      <c r="AK43" s="108">
        <f t="shared" ca="1" si="36"/>
        <v>666249.10831200238</v>
      </c>
      <c r="AL43" s="108">
        <f t="shared" ref="AL43:AX43" ca="1" si="37">SUBTOTAL(109,AL31:AL42)</f>
        <v>666249.10831200238</v>
      </c>
      <c r="AM43" s="108">
        <f t="shared" ca="1" si="37"/>
        <v>782935.88962668052</v>
      </c>
      <c r="AN43" s="108">
        <f t="shared" ca="1" si="37"/>
        <v>666249.10831200238</v>
      </c>
      <c r="AO43" s="108">
        <f t="shared" ca="1" si="37"/>
        <v>666249.10831200238</v>
      </c>
      <c r="AP43" s="108">
        <f t="shared" ca="1" si="37"/>
        <v>666249.10831200238</v>
      </c>
      <c r="AQ43" s="108">
        <f t="shared" ca="1" si="37"/>
        <v>666249.10831200238</v>
      </c>
      <c r="AR43" s="108">
        <f t="shared" ca="1" si="37"/>
        <v>666249.10831200238</v>
      </c>
      <c r="AS43" s="108">
        <f t="shared" ca="1" si="37"/>
        <v>0</v>
      </c>
      <c r="AT43" s="108">
        <f t="shared" ca="1" si="37"/>
        <v>0</v>
      </c>
      <c r="AU43" s="108">
        <f t="shared" ca="1" si="37"/>
        <v>0</v>
      </c>
      <c r="AV43" s="108">
        <f t="shared" ca="1" si="37"/>
        <v>0</v>
      </c>
      <c r="AW43" s="108">
        <f t="shared" ca="1" si="37"/>
        <v>0</v>
      </c>
      <c r="AX43" s="108">
        <f t="shared" ca="1" si="37"/>
        <v>0</v>
      </c>
      <c r="AY43" s="108">
        <f t="shared" ca="1" si="34"/>
        <v>28090296.881697956</v>
      </c>
      <c r="AZ43" s="130">
        <f t="shared" ca="1" si="33"/>
        <v>0.23445485037380251</v>
      </c>
      <c r="BI43" s="280"/>
      <c r="BJ43" s="281" t="s">
        <v>346</v>
      </c>
      <c r="BK43" s="281" t="s">
        <v>346</v>
      </c>
      <c r="BL43" s="281" t="s">
        <v>347</v>
      </c>
      <c r="BM43" s="281" t="s">
        <v>347</v>
      </c>
      <c r="BN43" s="281" t="s">
        <v>373</v>
      </c>
      <c r="BO43" s="281" t="s">
        <v>373</v>
      </c>
      <c r="BP43" s="281" t="s">
        <v>374</v>
      </c>
      <c r="BQ43" s="281" t="s">
        <v>374</v>
      </c>
    </row>
    <row r="44" spans="1:69" s="99" customFormat="1" ht="23.25" customHeight="1">
      <c r="A44" s="73" t="s">
        <v>8</v>
      </c>
      <c r="B44" s="88" t="s">
        <v>31</v>
      </c>
      <c r="C44" s="59"/>
      <c r="D44" s="59"/>
      <c r="E44" s="59"/>
      <c r="F44" s="59"/>
      <c r="G44" s="59"/>
      <c r="H44" s="59"/>
      <c r="I44" s="59"/>
      <c r="J44" s="59"/>
      <c r="K44" s="59"/>
      <c r="L44" s="59"/>
      <c r="M44" s="59"/>
      <c r="N44" s="59"/>
      <c r="O44" s="59"/>
      <c r="P44" s="59"/>
      <c r="Q44" s="59"/>
      <c r="R44" s="59"/>
      <c r="S44" s="59"/>
      <c r="T44" s="59"/>
      <c r="U44" s="59"/>
      <c r="V44" s="59"/>
      <c r="W44" s="59"/>
      <c r="X44" s="59"/>
      <c r="Y44" s="59"/>
      <c r="Z44" s="59"/>
      <c r="AA44" s="59"/>
      <c r="AB44" s="59"/>
      <c r="AC44" s="59"/>
      <c r="AD44" s="59"/>
      <c r="AE44" s="59"/>
      <c r="AF44" s="59"/>
      <c r="AG44" s="59"/>
      <c r="AH44" s="59"/>
      <c r="AI44" s="59"/>
      <c r="AJ44" s="59"/>
      <c r="AK44" s="59"/>
      <c r="AL44" s="59"/>
      <c r="AM44" s="59"/>
      <c r="AN44" s="59"/>
      <c r="AO44" s="59"/>
      <c r="AP44" s="59"/>
      <c r="AQ44" s="59"/>
      <c r="AR44" s="59"/>
      <c r="AS44" s="59"/>
      <c r="AT44" s="59"/>
      <c r="AU44" s="59"/>
      <c r="AV44" s="59"/>
      <c r="AW44" s="59"/>
      <c r="AX44" s="59"/>
      <c r="AY44" s="149"/>
      <c r="AZ44" s="156"/>
      <c r="BI44" s="280"/>
      <c r="BJ44" s="280" t="s">
        <v>344</v>
      </c>
      <c r="BK44" s="280" t="s">
        <v>9</v>
      </c>
      <c r="BL44" s="280" t="s">
        <v>344</v>
      </c>
      <c r="BM44" s="280" t="s">
        <v>9</v>
      </c>
      <c r="BN44" s="280" t="s">
        <v>344</v>
      </c>
      <c r="BO44" s="280" t="s">
        <v>9</v>
      </c>
      <c r="BP44" s="280" t="s">
        <v>344</v>
      </c>
      <c r="BQ44" s="280" t="s">
        <v>9</v>
      </c>
    </row>
    <row r="45" spans="1:69" s="99" customFormat="1" ht="23.25" customHeight="1">
      <c r="A45" s="28" t="s">
        <v>106</v>
      </c>
      <c r="B45" s="11" t="s">
        <v>146</v>
      </c>
      <c r="C45" s="149">
        <f t="array" aca="1" ref="C45" ca="1">SUM((C$1&gt;='Gastos com Pessoal'!$E$7:$E$106)*(C$1&lt;='Gastos com Pessoal'!$F$7:$F$106)*INDIRECT(CONCATENATE("'Encargos e Benefícios'!",$BJ45)))+SUM((C$1&gt;='Gastos com Pessoal'!$E$7:$E$106)*(C$1&lt;='Gastos com Pessoal'!$F$7:$F$106)*(IF('Gastos com Pessoal'!$G$7:$G$106&lt;=C$1,1,0))*INDIRECT(CONCATENATE("'Gastos com Pessoal'!",$BL45)))+SUM((C$1&gt;='Gastos com Pessoal'!$E$7:$E$106)*(C$1&lt;='Gastos com Pessoal'!$F$7:$F$106)*(IF('Gastos com Pessoal'!$L$7:$L$106&lt;=C$1,1,0))*INDIRECT(CONCATENATE("'Gastos com Pessoal'!",$BN45)))+SUM((C$1&gt;='Gastos com Pessoal'!$E$7:$E$106)*(C$1&lt;='Gastos com Pessoal'!$F$7:$F$106)*(IF('Gastos com Pessoal'!$Q$7:$Q$106&lt;=C$1,1,0))*INDIRECT(CONCATENATE("'Gastos com Pessoal'!",$BP45)))</f>
        <v>0</v>
      </c>
      <c r="D45" s="149">
        <f t="array" aca="1" ref="D45" ca="1">SUM((D$1&gt;='Gastos com Pessoal'!$E$7:$E$106)*(D$1&lt;='Gastos com Pessoal'!$F$7:$F$106)*INDIRECT(CONCATENATE("'Encargos e Benefícios'!",$BJ45)))+SUM((D$1&gt;='Gastos com Pessoal'!$E$7:$E$106)*(D$1&lt;='Gastos com Pessoal'!$F$7:$F$106)*(IF('Gastos com Pessoal'!$G$7:$G$106&lt;=D$1,1,0))*INDIRECT(CONCATENATE("'Gastos com Pessoal'!",$BL45)))+SUM((D$1&gt;='Gastos com Pessoal'!$E$7:$E$106)*(D$1&lt;='Gastos com Pessoal'!$F$7:$F$106)*(IF('Gastos com Pessoal'!$L$7:$L$106&lt;=D$1,1,0))*INDIRECT(CONCATENATE("'Gastos com Pessoal'!",$BN45)))+SUM((D$1&gt;='Gastos com Pessoal'!$E$7:$E$106)*(D$1&lt;='Gastos com Pessoal'!$F$7:$F$106)*(IF('Gastos com Pessoal'!$Q$7:$Q$106&lt;=D$1,1,0))*INDIRECT(CONCATENATE("'Gastos com Pessoal'!",$BP45)))</f>
        <v>4159.6799999999994</v>
      </c>
      <c r="E45" s="149">
        <f t="array" aca="1" ref="E45" ca="1">SUM((E$1&gt;='Gastos com Pessoal'!$E$7:$E$106)*(E$1&lt;='Gastos com Pessoal'!$F$7:$F$106)*INDIRECT(CONCATENATE("'Encargos e Benefícios'!",$BJ45)))+SUM((E$1&gt;='Gastos com Pessoal'!$E$7:$E$106)*(E$1&lt;='Gastos com Pessoal'!$F$7:$F$106)*(IF('Gastos com Pessoal'!$G$7:$G$106&lt;=E$1,1,0))*INDIRECT(CONCATENATE("'Gastos com Pessoal'!",$BL45)))+SUM((E$1&gt;='Gastos com Pessoal'!$E$7:$E$106)*(E$1&lt;='Gastos com Pessoal'!$F$7:$F$106)*(IF('Gastos com Pessoal'!$L$7:$L$106&lt;=E$1,1,0))*INDIRECT(CONCATENATE("'Gastos com Pessoal'!",$BN45)))+SUM((E$1&gt;='Gastos com Pessoal'!$E$7:$E$106)*(E$1&lt;='Gastos com Pessoal'!$F$7:$F$106)*(IF('Gastos com Pessoal'!$Q$7:$Q$106&lt;=E$1,1,0))*INDIRECT(CONCATENATE("'Gastos com Pessoal'!",$BP45)))</f>
        <v>4159.6799999999994</v>
      </c>
      <c r="F45" s="149">
        <f t="array" aca="1" ref="F45" ca="1">SUM((F$1&gt;='Gastos com Pessoal'!$E$7:$E$106)*(F$1&lt;='Gastos com Pessoal'!$F$7:$F$106)*INDIRECT(CONCATENATE("'Encargos e Benefícios'!",$BJ45)))+SUM((F$1&gt;='Gastos com Pessoal'!$E$7:$E$106)*(F$1&lt;='Gastos com Pessoal'!$F$7:$F$106)*(IF('Gastos com Pessoal'!$G$7:$G$106&lt;=F$1,1,0))*INDIRECT(CONCATENATE("'Gastos com Pessoal'!",$BL45)))+SUM((F$1&gt;='Gastos com Pessoal'!$E$7:$E$106)*(F$1&lt;='Gastos com Pessoal'!$F$7:$F$106)*(IF('Gastos com Pessoal'!$L$7:$L$106&lt;=F$1,1,0))*INDIRECT(CONCATENATE("'Gastos com Pessoal'!",$BN45)))+SUM((F$1&gt;='Gastos com Pessoal'!$E$7:$E$106)*(F$1&lt;='Gastos com Pessoal'!$F$7:$F$106)*(IF('Gastos com Pessoal'!$Q$7:$Q$106&lt;=F$1,1,0))*INDIRECT(CONCATENATE("'Gastos com Pessoal'!",$BP45)))</f>
        <v>4159.6799999999994</v>
      </c>
      <c r="G45" s="149">
        <f t="array" aca="1" ref="G45" ca="1">SUM((G$1&gt;='Gastos com Pessoal'!$E$7:$E$106)*(G$1&lt;='Gastos com Pessoal'!$F$7:$F$106)*INDIRECT(CONCATENATE("'Encargos e Benefícios'!",$BJ45)))+SUM((G$1&gt;='Gastos com Pessoal'!$E$7:$E$106)*(G$1&lt;='Gastos com Pessoal'!$F$7:$F$106)*(IF('Gastos com Pessoal'!$G$7:$G$106&lt;=G$1,1,0))*INDIRECT(CONCATENATE("'Gastos com Pessoal'!",$BL45)))+SUM((G$1&gt;='Gastos com Pessoal'!$E$7:$E$106)*(G$1&lt;='Gastos com Pessoal'!$F$7:$F$106)*(IF('Gastos com Pessoal'!$L$7:$L$106&lt;=G$1,1,0))*INDIRECT(CONCATENATE("'Gastos com Pessoal'!",$BN45)))+SUM((G$1&gt;='Gastos com Pessoal'!$E$7:$E$106)*(G$1&lt;='Gastos com Pessoal'!$F$7:$F$106)*(IF('Gastos com Pessoal'!$Q$7:$Q$106&lt;=G$1,1,0))*INDIRECT(CONCATENATE("'Gastos com Pessoal'!",$BP45)))</f>
        <v>4159.6799999999994</v>
      </c>
      <c r="H45" s="149">
        <f t="array" aca="1" ref="H45" ca="1">SUM((H$1&gt;='Gastos com Pessoal'!$E$7:$E$106)*(H$1&lt;='Gastos com Pessoal'!$F$7:$F$106)*INDIRECT(CONCATENATE("'Encargos e Benefícios'!",$BJ45)))+SUM((H$1&gt;='Gastos com Pessoal'!$E$7:$E$106)*(H$1&lt;='Gastos com Pessoal'!$F$7:$F$106)*(IF('Gastos com Pessoal'!$G$7:$G$106&lt;=H$1,1,0))*INDIRECT(CONCATENATE("'Gastos com Pessoal'!",$BL45)))+SUM((H$1&gt;='Gastos com Pessoal'!$E$7:$E$106)*(H$1&lt;='Gastos com Pessoal'!$F$7:$F$106)*(IF('Gastos com Pessoal'!$L$7:$L$106&lt;=H$1,1,0))*INDIRECT(CONCATENATE("'Gastos com Pessoal'!",$BN45)))+SUM((H$1&gt;='Gastos com Pessoal'!$E$7:$E$106)*(H$1&lt;='Gastos com Pessoal'!$F$7:$F$106)*(IF('Gastos com Pessoal'!$Q$7:$Q$106&lt;=H$1,1,0))*INDIRECT(CONCATENATE("'Gastos com Pessoal'!",$BP45)))</f>
        <v>4159.6799999999994</v>
      </c>
      <c r="I45" s="149">
        <f t="array" aca="1" ref="I45" ca="1">SUM((I$1&gt;='Gastos com Pessoal'!$E$7:$E$106)*(I$1&lt;='Gastos com Pessoal'!$F$7:$F$106)*INDIRECT(CONCATENATE("'Encargos e Benefícios'!",$BJ45)))+SUM((I$1&gt;='Gastos com Pessoal'!$E$7:$E$106)*(I$1&lt;='Gastos com Pessoal'!$F$7:$F$106)*(IF('Gastos com Pessoal'!$G$7:$G$106&lt;=I$1,1,0))*INDIRECT(CONCATENATE("'Gastos com Pessoal'!",$BL45)))+SUM((I$1&gt;='Gastos com Pessoal'!$E$7:$E$106)*(I$1&lt;='Gastos com Pessoal'!$F$7:$F$106)*(IF('Gastos com Pessoal'!$L$7:$L$106&lt;=I$1,1,0))*INDIRECT(CONCATENATE("'Gastos com Pessoal'!",$BN45)))+SUM((I$1&gt;='Gastos com Pessoal'!$E$7:$E$106)*(I$1&lt;='Gastos com Pessoal'!$F$7:$F$106)*(IF('Gastos com Pessoal'!$Q$7:$Q$106&lt;=I$1,1,0))*INDIRECT(CONCATENATE("'Gastos com Pessoal'!",$BP45)))</f>
        <v>4159.6799999999994</v>
      </c>
      <c r="J45" s="149">
        <f t="array" aca="1" ref="J45" ca="1">SUM((J$1&gt;='Gastos com Pessoal'!$E$7:$E$106)*(J$1&lt;='Gastos com Pessoal'!$F$7:$F$106)*INDIRECT(CONCATENATE("'Encargos e Benefícios'!",$BJ45)))+SUM((J$1&gt;='Gastos com Pessoal'!$E$7:$E$106)*(J$1&lt;='Gastos com Pessoal'!$F$7:$F$106)*(IF('Gastos com Pessoal'!$G$7:$G$106&lt;=J$1,1,0))*INDIRECT(CONCATENATE("'Gastos com Pessoal'!",$BL45)))+SUM((J$1&gt;='Gastos com Pessoal'!$E$7:$E$106)*(J$1&lt;='Gastos com Pessoal'!$F$7:$F$106)*(IF('Gastos com Pessoal'!$L$7:$L$106&lt;=J$1,1,0))*INDIRECT(CONCATENATE("'Gastos com Pessoal'!",$BN45)))+SUM((J$1&gt;='Gastos com Pessoal'!$E$7:$E$106)*(J$1&lt;='Gastos com Pessoal'!$F$7:$F$106)*(IF('Gastos com Pessoal'!$Q$7:$Q$106&lt;=J$1,1,0))*INDIRECT(CONCATENATE("'Gastos com Pessoal'!",$BP45)))</f>
        <v>4159.6799999999994</v>
      </c>
      <c r="K45" s="149">
        <f t="array" aca="1" ref="K45" ca="1">SUM((K$1&gt;='Gastos com Pessoal'!$E$7:$E$106)*(K$1&lt;='Gastos com Pessoal'!$F$7:$F$106)*INDIRECT(CONCATENATE("'Encargos e Benefícios'!",$BJ45)))+SUM((K$1&gt;='Gastos com Pessoal'!$E$7:$E$106)*(K$1&lt;='Gastos com Pessoal'!$F$7:$F$106)*(IF('Gastos com Pessoal'!$G$7:$G$106&lt;=K$1,1,0))*INDIRECT(CONCATENATE("'Gastos com Pessoal'!",$BL45)))+SUM((K$1&gt;='Gastos com Pessoal'!$E$7:$E$106)*(K$1&lt;='Gastos com Pessoal'!$F$7:$F$106)*(IF('Gastos com Pessoal'!$L$7:$L$106&lt;=K$1,1,0))*INDIRECT(CONCATENATE("'Gastos com Pessoal'!",$BN45)))+SUM((K$1&gt;='Gastos com Pessoal'!$E$7:$E$106)*(K$1&lt;='Gastos com Pessoal'!$F$7:$F$106)*(IF('Gastos com Pessoal'!$Q$7:$Q$106&lt;=K$1,1,0))*INDIRECT(CONCATENATE("'Gastos com Pessoal'!",$BP45)))</f>
        <v>4159.6799999999994</v>
      </c>
      <c r="L45" s="149">
        <f t="array" aca="1" ref="L45" ca="1">SUM((L$1&gt;='Gastos com Pessoal'!$E$7:$E$106)*(L$1&lt;='Gastos com Pessoal'!$F$7:$F$106)*INDIRECT(CONCATENATE("'Encargos e Benefícios'!",$BJ45)))+SUM((L$1&gt;='Gastos com Pessoal'!$E$7:$E$106)*(L$1&lt;='Gastos com Pessoal'!$F$7:$F$106)*(IF('Gastos com Pessoal'!$G$7:$G$106&lt;=L$1,1,0))*INDIRECT(CONCATENATE("'Gastos com Pessoal'!",$BL45)))+SUM((L$1&gt;='Gastos com Pessoal'!$E$7:$E$106)*(L$1&lt;='Gastos com Pessoal'!$F$7:$F$106)*(IF('Gastos com Pessoal'!$L$7:$L$106&lt;=L$1,1,0))*INDIRECT(CONCATENATE("'Gastos com Pessoal'!",$BN45)))+SUM((L$1&gt;='Gastos com Pessoal'!$E$7:$E$106)*(L$1&lt;='Gastos com Pessoal'!$F$7:$F$106)*(IF('Gastos com Pessoal'!$Q$7:$Q$106&lt;=L$1,1,0))*INDIRECT(CONCATENATE("'Gastos com Pessoal'!",$BP45)))</f>
        <v>4159.6799999999994</v>
      </c>
      <c r="M45" s="149">
        <f t="array" aca="1" ref="M45" ca="1">SUM((M$1&gt;='Gastos com Pessoal'!$E$7:$E$106)*(M$1&lt;='Gastos com Pessoal'!$F$7:$F$106)*INDIRECT(CONCATENATE("'Encargos e Benefícios'!",$BJ45)))+SUM((M$1&gt;='Gastos com Pessoal'!$E$7:$E$106)*(M$1&lt;='Gastos com Pessoal'!$F$7:$F$106)*(IF('Gastos com Pessoal'!$G$7:$G$106&lt;=M$1,1,0))*INDIRECT(CONCATENATE("'Gastos com Pessoal'!",$BL45)))+SUM((M$1&gt;='Gastos com Pessoal'!$E$7:$E$106)*(M$1&lt;='Gastos com Pessoal'!$F$7:$F$106)*(IF('Gastos com Pessoal'!$L$7:$L$106&lt;=M$1,1,0))*INDIRECT(CONCATENATE("'Gastos com Pessoal'!",$BN45)))+SUM((M$1&gt;='Gastos com Pessoal'!$E$7:$E$106)*(M$1&lt;='Gastos com Pessoal'!$F$7:$F$106)*(IF('Gastos com Pessoal'!$Q$7:$Q$106&lt;=M$1,1,0))*INDIRECT(CONCATENATE("'Gastos com Pessoal'!",$BP45)))</f>
        <v>4159.6799999999994</v>
      </c>
      <c r="N45" s="149">
        <f t="array" aca="1" ref="N45" ca="1">SUM((N$1&gt;='Gastos com Pessoal'!$E$7:$E$106)*(N$1&lt;='Gastos com Pessoal'!$F$7:$F$106)*INDIRECT(CONCATENATE("'Encargos e Benefícios'!",$BJ45)))+SUM((N$1&gt;='Gastos com Pessoal'!$E$7:$E$106)*(N$1&lt;='Gastos com Pessoal'!$F$7:$F$106)*(IF('Gastos com Pessoal'!$G$7:$G$106&lt;=N$1,1,0))*INDIRECT(CONCATENATE("'Gastos com Pessoal'!",$BL45)))+SUM((N$1&gt;='Gastos com Pessoal'!$E$7:$E$106)*(N$1&lt;='Gastos com Pessoal'!$F$7:$F$106)*(IF('Gastos com Pessoal'!$L$7:$L$106&lt;=N$1,1,0))*INDIRECT(CONCATENATE("'Gastos com Pessoal'!",$BN45)))+SUM((N$1&gt;='Gastos com Pessoal'!$E$7:$E$106)*(N$1&lt;='Gastos com Pessoal'!$F$7:$F$106)*(IF('Gastos com Pessoal'!$Q$7:$Q$106&lt;=N$1,1,0))*INDIRECT(CONCATENATE("'Gastos com Pessoal'!",$BP45)))</f>
        <v>4159.6799999999994</v>
      </c>
      <c r="O45" s="149">
        <f t="array" aca="1" ref="O45" ca="1">SUM((O$1&gt;='Gastos com Pessoal'!$E$7:$E$106)*(O$1&lt;='Gastos com Pessoal'!$F$7:$F$106)*INDIRECT(CONCATENATE("'Encargos e Benefícios'!",$BJ45)))+SUM((O$1&gt;='Gastos com Pessoal'!$E$7:$E$106)*(O$1&lt;='Gastos com Pessoal'!$F$7:$F$106)*(IF('Gastos com Pessoal'!$G$7:$G$106&lt;=O$1,1,0))*INDIRECT(CONCATENATE("'Gastos com Pessoal'!",$BL45)))+SUM((O$1&gt;='Gastos com Pessoal'!$E$7:$E$106)*(O$1&lt;='Gastos com Pessoal'!$F$7:$F$106)*(IF('Gastos com Pessoal'!$L$7:$L$106&lt;=O$1,1,0))*INDIRECT(CONCATENATE("'Gastos com Pessoal'!",$BN45)))+SUM((O$1&gt;='Gastos com Pessoal'!$E$7:$E$106)*(O$1&lt;='Gastos com Pessoal'!$F$7:$F$106)*(IF('Gastos com Pessoal'!$Q$7:$Q$106&lt;=O$1,1,0))*INDIRECT(CONCATENATE("'Gastos com Pessoal'!",$BP45)))</f>
        <v>4159.6799999999994</v>
      </c>
      <c r="P45" s="149">
        <f t="array" aca="1" ref="P45" ca="1">SUM((P$1&gt;='Gastos com Pessoal'!$E$7:$E$106)*(P$1&lt;='Gastos com Pessoal'!$F$7:$F$106)*INDIRECT(CONCATENATE("'Encargos e Benefícios'!",$BJ45)))+SUM((P$1&gt;='Gastos com Pessoal'!$E$7:$E$106)*(P$1&lt;='Gastos com Pessoal'!$F$7:$F$106)*(IF('Gastos com Pessoal'!$G$7:$G$106&lt;=P$1,1,0))*INDIRECT(CONCATENATE("'Gastos com Pessoal'!",$BL45)))+SUM((P$1&gt;='Gastos com Pessoal'!$E$7:$E$106)*(P$1&lt;='Gastos com Pessoal'!$F$7:$F$106)*(IF('Gastos com Pessoal'!$L$7:$L$106&lt;=P$1,1,0))*INDIRECT(CONCATENATE("'Gastos com Pessoal'!",$BN45)))+SUM((P$1&gt;='Gastos com Pessoal'!$E$7:$E$106)*(P$1&lt;='Gastos com Pessoal'!$F$7:$F$106)*(IF('Gastos com Pessoal'!$Q$7:$Q$106&lt;=P$1,1,0))*INDIRECT(CONCATENATE("'Gastos com Pessoal'!",$BP45)))</f>
        <v>4159.6799999999994</v>
      </c>
      <c r="Q45" s="149">
        <f t="array" aca="1" ref="Q45" ca="1">SUM((Q$1&gt;='Gastos com Pessoal'!$E$7:$E$106)*(Q$1&lt;='Gastos com Pessoal'!$F$7:$F$106)*INDIRECT(CONCATENATE("'Encargos e Benefícios'!",$BJ45)))+SUM((Q$1&gt;='Gastos com Pessoal'!$E$7:$E$106)*(Q$1&lt;='Gastos com Pessoal'!$F$7:$F$106)*(IF('Gastos com Pessoal'!$G$7:$G$106&lt;=Q$1,1,0))*INDIRECT(CONCATENATE("'Gastos com Pessoal'!",$BL45)))+SUM((Q$1&gt;='Gastos com Pessoal'!$E$7:$E$106)*(Q$1&lt;='Gastos com Pessoal'!$F$7:$F$106)*(IF('Gastos com Pessoal'!$L$7:$L$106&lt;=Q$1,1,0))*INDIRECT(CONCATENATE("'Gastos com Pessoal'!",$BN45)))+SUM((Q$1&gt;='Gastos com Pessoal'!$E$7:$E$106)*(Q$1&lt;='Gastos com Pessoal'!$F$7:$F$106)*(IF('Gastos com Pessoal'!$Q$7:$Q$106&lt;=Q$1,1,0))*INDIRECT(CONCATENATE("'Gastos com Pessoal'!",$BP45)))</f>
        <v>4159.6799999999994</v>
      </c>
      <c r="R45" s="149">
        <f t="array" aca="1" ref="R45" ca="1">SUM((R$1&gt;='Gastos com Pessoal'!$E$7:$E$106)*(R$1&lt;='Gastos com Pessoal'!$F$7:$F$106)*INDIRECT(CONCATENATE("'Encargos e Benefícios'!",$BJ45)))+SUM((R$1&gt;='Gastos com Pessoal'!$E$7:$E$106)*(R$1&lt;='Gastos com Pessoal'!$F$7:$F$106)*(IF('Gastos com Pessoal'!$G$7:$G$106&lt;=R$1,1,0))*INDIRECT(CONCATENATE("'Gastos com Pessoal'!",$BL45)))+SUM((R$1&gt;='Gastos com Pessoal'!$E$7:$E$106)*(R$1&lt;='Gastos com Pessoal'!$F$7:$F$106)*(IF('Gastos com Pessoal'!$L$7:$L$106&lt;=R$1,1,0))*INDIRECT(CONCATENATE("'Gastos com Pessoal'!",$BN45)))+SUM((R$1&gt;='Gastos com Pessoal'!$E$7:$E$106)*(R$1&lt;='Gastos com Pessoal'!$F$7:$F$106)*(IF('Gastos com Pessoal'!$Q$7:$Q$106&lt;=R$1,1,0))*INDIRECT(CONCATENATE("'Gastos com Pessoal'!",$BP45)))</f>
        <v>4159.6799999999994</v>
      </c>
      <c r="S45" s="149">
        <f t="array" aca="1" ref="S45" ca="1">SUM((S$1&gt;='Gastos com Pessoal'!$E$7:$E$106)*(S$1&lt;='Gastos com Pessoal'!$F$7:$F$106)*INDIRECT(CONCATENATE("'Encargos e Benefícios'!",$BJ45)))+SUM((S$1&gt;='Gastos com Pessoal'!$E$7:$E$106)*(S$1&lt;='Gastos com Pessoal'!$F$7:$F$106)*(IF('Gastos com Pessoal'!$G$7:$G$106&lt;=S$1,1,0))*INDIRECT(CONCATENATE("'Gastos com Pessoal'!",$BL45)))+SUM((S$1&gt;='Gastos com Pessoal'!$E$7:$E$106)*(S$1&lt;='Gastos com Pessoal'!$F$7:$F$106)*(IF('Gastos com Pessoal'!$L$7:$L$106&lt;=S$1,1,0))*INDIRECT(CONCATENATE("'Gastos com Pessoal'!",$BN45)))+SUM((S$1&gt;='Gastos com Pessoal'!$E$7:$E$106)*(S$1&lt;='Gastos com Pessoal'!$F$7:$F$106)*(IF('Gastos com Pessoal'!$Q$7:$Q$106&lt;=S$1,1,0))*INDIRECT(CONCATENATE("'Gastos com Pessoal'!",$BP45)))</f>
        <v>4159.6799999999994</v>
      </c>
      <c r="T45" s="149">
        <f t="array" aca="1" ref="T45" ca="1">SUM((T$1&gt;='Gastos com Pessoal'!$E$7:$E$106)*(T$1&lt;='Gastos com Pessoal'!$F$7:$F$106)*INDIRECT(CONCATENATE("'Encargos e Benefícios'!",$BJ45)))+SUM((T$1&gt;='Gastos com Pessoal'!$E$7:$E$106)*(T$1&lt;='Gastos com Pessoal'!$F$7:$F$106)*(IF('Gastos com Pessoal'!$G$7:$G$106&lt;=T$1,1,0))*INDIRECT(CONCATENATE("'Gastos com Pessoal'!",$BL45)))+SUM((T$1&gt;='Gastos com Pessoal'!$E$7:$E$106)*(T$1&lt;='Gastos com Pessoal'!$F$7:$F$106)*(IF('Gastos com Pessoal'!$L$7:$L$106&lt;=T$1,1,0))*INDIRECT(CONCATENATE("'Gastos com Pessoal'!",$BN45)))+SUM((T$1&gt;='Gastos com Pessoal'!$E$7:$E$106)*(T$1&lt;='Gastos com Pessoal'!$F$7:$F$106)*(IF('Gastos com Pessoal'!$Q$7:$Q$106&lt;=T$1,1,0))*INDIRECT(CONCATENATE("'Gastos com Pessoal'!",$BP45)))</f>
        <v>4159.6799999999994</v>
      </c>
      <c r="U45" s="149">
        <f t="array" aca="1" ref="U45" ca="1">SUM((U$1&gt;='Gastos com Pessoal'!$E$7:$E$106)*(U$1&lt;='Gastos com Pessoal'!$F$7:$F$106)*INDIRECT(CONCATENATE("'Encargos e Benefícios'!",$BJ45)))+SUM((U$1&gt;='Gastos com Pessoal'!$E$7:$E$106)*(U$1&lt;='Gastos com Pessoal'!$F$7:$F$106)*(IF('Gastos com Pessoal'!$G$7:$G$106&lt;=U$1,1,0))*INDIRECT(CONCATENATE("'Gastos com Pessoal'!",$BL45)))+SUM((U$1&gt;='Gastos com Pessoal'!$E$7:$E$106)*(U$1&lt;='Gastos com Pessoal'!$F$7:$F$106)*(IF('Gastos com Pessoal'!$L$7:$L$106&lt;=U$1,1,0))*INDIRECT(CONCATENATE("'Gastos com Pessoal'!",$BN45)))+SUM((U$1&gt;='Gastos com Pessoal'!$E$7:$E$106)*(U$1&lt;='Gastos com Pessoal'!$F$7:$F$106)*(IF('Gastos com Pessoal'!$Q$7:$Q$106&lt;=U$1,1,0))*INDIRECT(CONCATENATE("'Gastos com Pessoal'!",$BP45)))</f>
        <v>4159.6799999999994</v>
      </c>
      <c r="V45" s="149">
        <f t="array" aca="1" ref="V45" ca="1">SUM((V$1&gt;='Gastos com Pessoal'!$E$7:$E$106)*(V$1&lt;='Gastos com Pessoal'!$F$7:$F$106)*INDIRECT(CONCATENATE("'Encargos e Benefícios'!",$BJ45)))+SUM((V$1&gt;='Gastos com Pessoal'!$E$7:$E$106)*(V$1&lt;='Gastos com Pessoal'!$F$7:$F$106)*(IF('Gastos com Pessoal'!$G$7:$G$106&lt;=V$1,1,0))*INDIRECT(CONCATENATE("'Gastos com Pessoal'!",$BL45)))+SUM((V$1&gt;='Gastos com Pessoal'!$E$7:$E$106)*(V$1&lt;='Gastos com Pessoal'!$F$7:$F$106)*(IF('Gastos com Pessoal'!$L$7:$L$106&lt;=V$1,1,0))*INDIRECT(CONCATENATE("'Gastos com Pessoal'!",$BN45)))+SUM((V$1&gt;='Gastos com Pessoal'!$E$7:$E$106)*(V$1&lt;='Gastos com Pessoal'!$F$7:$F$106)*(IF('Gastos com Pessoal'!$Q$7:$Q$106&lt;=V$1,1,0))*INDIRECT(CONCATENATE("'Gastos com Pessoal'!",$BP45)))</f>
        <v>4159.6799999999994</v>
      </c>
      <c r="W45" s="149">
        <f t="array" aca="1" ref="W45" ca="1">SUM((W$1&gt;='Gastos com Pessoal'!$E$7:$E$106)*(W$1&lt;='Gastos com Pessoal'!$F$7:$F$106)*INDIRECT(CONCATENATE("'Encargos e Benefícios'!",$BJ45)))+SUM((W$1&gt;='Gastos com Pessoal'!$E$7:$E$106)*(W$1&lt;='Gastos com Pessoal'!$F$7:$F$106)*(IF('Gastos com Pessoal'!$G$7:$G$106&lt;=W$1,1,0))*INDIRECT(CONCATENATE("'Gastos com Pessoal'!",$BL45)))+SUM((W$1&gt;='Gastos com Pessoal'!$E$7:$E$106)*(W$1&lt;='Gastos com Pessoal'!$F$7:$F$106)*(IF('Gastos com Pessoal'!$L$7:$L$106&lt;=W$1,1,0))*INDIRECT(CONCATENATE("'Gastos com Pessoal'!",$BN45)))+SUM((W$1&gt;='Gastos com Pessoal'!$E$7:$E$106)*(W$1&lt;='Gastos com Pessoal'!$F$7:$F$106)*(IF('Gastos com Pessoal'!$Q$7:$Q$106&lt;=W$1,1,0))*INDIRECT(CONCATENATE("'Gastos com Pessoal'!",$BP45)))</f>
        <v>4159.6799999999994</v>
      </c>
      <c r="X45" s="149">
        <f t="array" aca="1" ref="X45" ca="1">SUM((X$1&gt;='Gastos com Pessoal'!$E$7:$E$106)*(X$1&lt;='Gastos com Pessoal'!$F$7:$F$106)*INDIRECT(CONCATENATE("'Encargos e Benefícios'!",$BJ45)))+SUM((X$1&gt;='Gastos com Pessoal'!$E$7:$E$106)*(X$1&lt;='Gastos com Pessoal'!$F$7:$F$106)*(IF('Gastos com Pessoal'!$G$7:$G$106&lt;=X$1,1,0))*INDIRECT(CONCATENATE("'Gastos com Pessoal'!",$BL45)))+SUM((X$1&gt;='Gastos com Pessoal'!$E$7:$E$106)*(X$1&lt;='Gastos com Pessoal'!$F$7:$F$106)*(IF('Gastos com Pessoal'!$L$7:$L$106&lt;=X$1,1,0))*INDIRECT(CONCATENATE("'Gastos com Pessoal'!",$BN45)))+SUM((X$1&gt;='Gastos com Pessoal'!$E$7:$E$106)*(X$1&lt;='Gastos com Pessoal'!$F$7:$F$106)*(IF('Gastos com Pessoal'!$Q$7:$Q$106&lt;=X$1,1,0))*INDIRECT(CONCATENATE("'Gastos com Pessoal'!",$BP45)))</f>
        <v>4159.6799999999994</v>
      </c>
      <c r="Y45" s="149">
        <f t="array" aca="1" ref="Y45" ca="1">SUM((Y$1&gt;='Gastos com Pessoal'!$E$7:$E$106)*(Y$1&lt;='Gastos com Pessoal'!$F$7:$F$106)*INDIRECT(CONCATENATE("'Encargos e Benefícios'!",$BJ45)))+SUM((Y$1&gt;='Gastos com Pessoal'!$E$7:$E$106)*(Y$1&lt;='Gastos com Pessoal'!$F$7:$F$106)*(IF('Gastos com Pessoal'!$G$7:$G$106&lt;=Y$1,1,0))*INDIRECT(CONCATENATE("'Gastos com Pessoal'!",$BL45)))+SUM((Y$1&gt;='Gastos com Pessoal'!$E$7:$E$106)*(Y$1&lt;='Gastos com Pessoal'!$F$7:$F$106)*(IF('Gastos com Pessoal'!$L$7:$L$106&lt;=Y$1,1,0))*INDIRECT(CONCATENATE("'Gastos com Pessoal'!",$BN45)))+SUM((Y$1&gt;='Gastos com Pessoal'!$E$7:$E$106)*(Y$1&lt;='Gastos com Pessoal'!$F$7:$F$106)*(IF('Gastos com Pessoal'!$Q$7:$Q$106&lt;=Y$1,1,0))*INDIRECT(CONCATENATE("'Gastos com Pessoal'!",$BP45)))</f>
        <v>4159.6799999999994</v>
      </c>
      <c r="Z45" s="149">
        <f t="array" aca="1" ref="Z45" ca="1">SUM((Z$1&gt;='Gastos com Pessoal'!$E$7:$E$106)*(Z$1&lt;='Gastos com Pessoal'!$F$7:$F$106)*INDIRECT(CONCATENATE("'Encargos e Benefícios'!",$BJ45)))+SUM((Z$1&gt;='Gastos com Pessoal'!$E$7:$E$106)*(Z$1&lt;='Gastos com Pessoal'!$F$7:$F$106)*(IF('Gastos com Pessoal'!$G$7:$G$106&lt;=Z$1,1,0))*INDIRECT(CONCATENATE("'Gastos com Pessoal'!",$BL45)))+SUM((Z$1&gt;='Gastos com Pessoal'!$E$7:$E$106)*(Z$1&lt;='Gastos com Pessoal'!$F$7:$F$106)*(IF('Gastos com Pessoal'!$L$7:$L$106&lt;=Z$1,1,0))*INDIRECT(CONCATENATE("'Gastos com Pessoal'!",$BN45)))+SUM((Z$1&gt;='Gastos com Pessoal'!$E$7:$E$106)*(Z$1&lt;='Gastos com Pessoal'!$F$7:$F$106)*(IF('Gastos com Pessoal'!$Q$7:$Q$106&lt;=Z$1,1,0))*INDIRECT(CONCATENATE("'Gastos com Pessoal'!",$BP45)))</f>
        <v>4159.6799999999994</v>
      </c>
      <c r="AA45" s="149">
        <f t="array" aca="1" ref="AA45" ca="1">SUM((AA$1&gt;='Gastos com Pessoal'!$E$7:$E$106)*(AA$1&lt;='Gastos com Pessoal'!$F$7:$F$106)*INDIRECT(CONCATENATE("'Encargos e Benefícios'!",$BJ45)))+SUM((AA$1&gt;='Gastos com Pessoal'!$E$7:$E$106)*(AA$1&lt;='Gastos com Pessoal'!$F$7:$F$106)*(IF('Gastos com Pessoal'!$G$7:$G$106&lt;=AA$1,1,0))*INDIRECT(CONCATENATE("'Gastos com Pessoal'!",$BL45)))+SUM((AA$1&gt;='Gastos com Pessoal'!$E$7:$E$106)*(AA$1&lt;='Gastos com Pessoal'!$F$7:$F$106)*(IF('Gastos com Pessoal'!$L$7:$L$106&lt;=AA$1,1,0))*INDIRECT(CONCATENATE("'Gastos com Pessoal'!",$BN45)))+SUM((AA$1&gt;='Gastos com Pessoal'!$E$7:$E$106)*(AA$1&lt;='Gastos com Pessoal'!$F$7:$F$106)*(IF('Gastos com Pessoal'!$Q$7:$Q$106&lt;=AA$1,1,0))*INDIRECT(CONCATENATE("'Gastos com Pessoal'!",$BP45)))</f>
        <v>4159.6799999999994</v>
      </c>
      <c r="AB45" s="149">
        <f t="array" aca="1" ref="AB45" ca="1">SUM((AB$1&gt;='Gastos com Pessoal'!$E$7:$E$106)*(AB$1&lt;='Gastos com Pessoal'!$F$7:$F$106)*INDIRECT(CONCATENATE("'Encargos e Benefícios'!",$BJ45)))+SUM((AB$1&gt;='Gastos com Pessoal'!$E$7:$E$106)*(AB$1&lt;='Gastos com Pessoal'!$F$7:$F$106)*(IF('Gastos com Pessoal'!$G$7:$G$106&lt;=AB$1,1,0))*INDIRECT(CONCATENATE("'Gastos com Pessoal'!",$BL45)))+SUM((AB$1&gt;='Gastos com Pessoal'!$E$7:$E$106)*(AB$1&lt;='Gastos com Pessoal'!$F$7:$F$106)*(IF('Gastos com Pessoal'!$L$7:$L$106&lt;=AB$1,1,0))*INDIRECT(CONCATENATE("'Gastos com Pessoal'!",$BN45)))+SUM((AB$1&gt;='Gastos com Pessoal'!$E$7:$E$106)*(AB$1&lt;='Gastos com Pessoal'!$F$7:$F$106)*(IF('Gastos com Pessoal'!$Q$7:$Q$106&lt;=AB$1,1,0))*INDIRECT(CONCATENATE("'Gastos com Pessoal'!",$BP45)))</f>
        <v>4159.6799999999994</v>
      </c>
      <c r="AC45" s="149">
        <f t="array" aca="1" ref="AC45" ca="1">SUM((AC$1&gt;='Gastos com Pessoal'!$E$7:$E$106)*(AC$1&lt;='Gastos com Pessoal'!$F$7:$F$106)*INDIRECT(CONCATENATE("'Encargos e Benefícios'!",$BJ45)))+SUM((AC$1&gt;='Gastos com Pessoal'!$E$7:$E$106)*(AC$1&lt;='Gastos com Pessoal'!$F$7:$F$106)*(IF('Gastos com Pessoal'!$G$7:$G$106&lt;=AC$1,1,0))*INDIRECT(CONCATENATE("'Gastos com Pessoal'!",$BL45)))+SUM((AC$1&gt;='Gastos com Pessoal'!$E$7:$E$106)*(AC$1&lt;='Gastos com Pessoal'!$F$7:$F$106)*(IF('Gastos com Pessoal'!$L$7:$L$106&lt;=AC$1,1,0))*INDIRECT(CONCATENATE("'Gastos com Pessoal'!",$BN45)))+SUM((AC$1&gt;='Gastos com Pessoal'!$E$7:$E$106)*(AC$1&lt;='Gastos com Pessoal'!$F$7:$F$106)*(IF('Gastos com Pessoal'!$Q$7:$Q$106&lt;=AC$1,1,0))*INDIRECT(CONCATENATE("'Gastos com Pessoal'!",$BP45)))</f>
        <v>4159.6799999999994</v>
      </c>
      <c r="AD45" s="149">
        <f t="array" aca="1" ref="AD45" ca="1">SUM((AD$1&gt;='Gastos com Pessoal'!$E$7:$E$106)*(AD$1&lt;='Gastos com Pessoal'!$F$7:$F$106)*INDIRECT(CONCATENATE("'Encargos e Benefícios'!",$BJ45)))+SUM((AD$1&gt;='Gastos com Pessoal'!$E$7:$E$106)*(AD$1&lt;='Gastos com Pessoal'!$F$7:$F$106)*(IF('Gastos com Pessoal'!$G$7:$G$106&lt;=AD$1,1,0))*INDIRECT(CONCATENATE("'Gastos com Pessoal'!",$BL45)))+SUM((AD$1&gt;='Gastos com Pessoal'!$E$7:$E$106)*(AD$1&lt;='Gastos com Pessoal'!$F$7:$F$106)*(IF('Gastos com Pessoal'!$L$7:$L$106&lt;=AD$1,1,0))*INDIRECT(CONCATENATE("'Gastos com Pessoal'!",$BN45)))+SUM((AD$1&gt;='Gastos com Pessoal'!$E$7:$E$106)*(AD$1&lt;='Gastos com Pessoal'!$F$7:$F$106)*(IF('Gastos com Pessoal'!$Q$7:$Q$106&lt;=AD$1,1,0))*INDIRECT(CONCATENATE("'Gastos com Pessoal'!",$BP45)))</f>
        <v>4159.6799999999994</v>
      </c>
      <c r="AE45" s="149">
        <f t="array" aca="1" ref="AE45" ca="1">SUM((AE$1&gt;='Gastos com Pessoal'!$E$7:$E$106)*(AE$1&lt;='Gastos com Pessoal'!$F$7:$F$106)*INDIRECT(CONCATENATE("'Encargos e Benefícios'!",$BJ45)))+SUM((AE$1&gt;='Gastos com Pessoal'!$E$7:$E$106)*(AE$1&lt;='Gastos com Pessoal'!$F$7:$F$106)*(IF('Gastos com Pessoal'!$G$7:$G$106&lt;=AE$1,1,0))*INDIRECT(CONCATENATE("'Gastos com Pessoal'!",$BL45)))+SUM((AE$1&gt;='Gastos com Pessoal'!$E$7:$E$106)*(AE$1&lt;='Gastos com Pessoal'!$F$7:$F$106)*(IF('Gastos com Pessoal'!$L$7:$L$106&lt;=AE$1,1,0))*INDIRECT(CONCATENATE("'Gastos com Pessoal'!",$BN45)))+SUM((AE$1&gt;='Gastos com Pessoal'!$E$7:$E$106)*(AE$1&lt;='Gastos com Pessoal'!$F$7:$F$106)*(IF('Gastos com Pessoal'!$Q$7:$Q$106&lt;=AE$1,1,0))*INDIRECT(CONCATENATE("'Gastos com Pessoal'!",$BP45)))</f>
        <v>4159.6799999999994</v>
      </c>
      <c r="AF45" s="149">
        <f t="array" aca="1" ref="AF45" ca="1">SUM((AF$1&gt;='Gastos com Pessoal'!$E$7:$E$106)*(AF$1&lt;='Gastos com Pessoal'!$F$7:$F$106)*INDIRECT(CONCATENATE("'Encargos e Benefícios'!",$BJ45)))+SUM((AF$1&gt;='Gastos com Pessoal'!$E$7:$E$106)*(AF$1&lt;='Gastos com Pessoal'!$F$7:$F$106)*(IF('Gastos com Pessoal'!$G$7:$G$106&lt;=AF$1,1,0))*INDIRECT(CONCATENATE("'Gastos com Pessoal'!",$BL45)))+SUM((AF$1&gt;='Gastos com Pessoal'!$E$7:$E$106)*(AF$1&lt;='Gastos com Pessoal'!$F$7:$F$106)*(IF('Gastos com Pessoal'!$L$7:$L$106&lt;=AF$1,1,0))*INDIRECT(CONCATENATE("'Gastos com Pessoal'!",$BN45)))+SUM((AF$1&gt;='Gastos com Pessoal'!$E$7:$E$106)*(AF$1&lt;='Gastos com Pessoal'!$F$7:$F$106)*(IF('Gastos com Pessoal'!$Q$7:$Q$106&lt;=AF$1,1,0))*INDIRECT(CONCATENATE("'Gastos com Pessoal'!",$BP45)))</f>
        <v>4159.6799999999994</v>
      </c>
      <c r="AG45" s="149">
        <f t="array" aca="1" ref="AG45" ca="1">SUM((AG$1&gt;='Gastos com Pessoal'!$E$7:$E$106)*(AG$1&lt;='Gastos com Pessoal'!$F$7:$F$106)*INDIRECT(CONCATENATE("'Encargos e Benefícios'!",$BJ45)))+SUM((AG$1&gt;='Gastos com Pessoal'!$E$7:$E$106)*(AG$1&lt;='Gastos com Pessoal'!$F$7:$F$106)*(IF('Gastos com Pessoal'!$G$7:$G$106&lt;=AG$1,1,0))*INDIRECT(CONCATENATE("'Gastos com Pessoal'!",$BL45)))+SUM((AG$1&gt;='Gastos com Pessoal'!$E$7:$E$106)*(AG$1&lt;='Gastos com Pessoal'!$F$7:$F$106)*(IF('Gastos com Pessoal'!$L$7:$L$106&lt;=AG$1,1,0))*INDIRECT(CONCATENATE("'Gastos com Pessoal'!",$BN45)))+SUM((AG$1&gt;='Gastos com Pessoal'!$E$7:$E$106)*(AG$1&lt;='Gastos com Pessoal'!$F$7:$F$106)*(IF('Gastos com Pessoal'!$Q$7:$Q$106&lt;=AG$1,1,0))*INDIRECT(CONCATENATE("'Gastos com Pessoal'!",$BP45)))</f>
        <v>4159.6799999999994</v>
      </c>
      <c r="AH45" s="149">
        <f t="array" aca="1" ref="AH45" ca="1">SUM((AH$1&gt;='Gastos com Pessoal'!$E$7:$E$106)*(AH$1&lt;='Gastos com Pessoal'!$F$7:$F$106)*INDIRECT(CONCATENATE("'Encargos e Benefícios'!",$BJ45)))+SUM((AH$1&gt;='Gastos com Pessoal'!$E$7:$E$106)*(AH$1&lt;='Gastos com Pessoal'!$F$7:$F$106)*(IF('Gastos com Pessoal'!$G$7:$G$106&lt;=AH$1,1,0))*INDIRECT(CONCATENATE("'Gastos com Pessoal'!",$BL45)))+SUM((AH$1&gt;='Gastos com Pessoal'!$E$7:$E$106)*(AH$1&lt;='Gastos com Pessoal'!$F$7:$F$106)*(IF('Gastos com Pessoal'!$L$7:$L$106&lt;=AH$1,1,0))*INDIRECT(CONCATENATE("'Gastos com Pessoal'!",$BN45)))+SUM((AH$1&gt;='Gastos com Pessoal'!$E$7:$E$106)*(AH$1&lt;='Gastos com Pessoal'!$F$7:$F$106)*(IF('Gastos com Pessoal'!$Q$7:$Q$106&lt;=AH$1,1,0))*INDIRECT(CONCATENATE("'Gastos com Pessoal'!",$BP45)))</f>
        <v>4159.6799999999994</v>
      </c>
      <c r="AI45" s="149">
        <f t="array" aca="1" ref="AI45" ca="1">SUM((AI$1&gt;='Gastos com Pessoal'!$E$7:$E$106)*(AI$1&lt;='Gastos com Pessoal'!$F$7:$F$106)*INDIRECT(CONCATENATE("'Encargos e Benefícios'!",$BJ45)))+SUM((AI$1&gt;='Gastos com Pessoal'!$E$7:$E$106)*(AI$1&lt;='Gastos com Pessoal'!$F$7:$F$106)*(IF('Gastos com Pessoal'!$G$7:$G$106&lt;=AI$1,1,0))*INDIRECT(CONCATENATE("'Gastos com Pessoal'!",$BL45)))+SUM((AI$1&gt;='Gastos com Pessoal'!$E$7:$E$106)*(AI$1&lt;='Gastos com Pessoal'!$F$7:$F$106)*(IF('Gastos com Pessoal'!$L$7:$L$106&lt;=AI$1,1,0))*INDIRECT(CONCATENATE("'Gastos com Pessoal'!",$BN45)))+SUM((AI$1&gt;='Gastos com Pessoal'!$E$7:$E$106)*(AI$1&lt;='Gastos com Pessoal'!$F$7:$F$106)*(IF('Gastos com Pessoal'!$Q$7:$Q$106&lt;=AI$1,1,0))*INDIRECT(CONCATENATE("'Gastos com Pessoal'!",$BP45)))</f>
        <v>4159.6799999999994</v>
      </c>
      <c r="AJ45" s="149">
        <f t="array" aca="1" ref="AJ45" ca="1">SUM((AJ$1&gt;='Gastos com Pessoal'!$E$7:$E$106)*(AJ$1&lt;='Gastos com Pessoal'!$F$7:$F$106)*INDIRECT(CONCATENATE("'Encargos e Benefícios'!",$BJ45)))+SUM((AJ$1&gt;='Gastos com Pessoal'!$E$7:$E$106)*(AJ$1&lt;='Gastos com Pessoal'!$F$7:$F$106)*(IF('Gastos com Pessoal'!$G$7:$G$106&lt;=AJ$1,1,0))*INDIRECT(CONCATENATE("'Gastos com Pessoal'!",$BL45)))+SUM((AJ$1&gt;='Gastos com Pessoal'!$E$7:$E$106)*(AJ$1&lt;='Gastos com Pessoal'!$F$7:$F$106)*(IF('Gastos com Pessoal'!$L$7:$L$106&lt;=AJ$1,1,0))*INDIRECT(CONCATENATE("'Gastos com Pessoal'!",$BN45)))+SUM((AJ$1&gt;='Gastos com Pessoal'!$E$7:$E$106)*(AJ$1&lt;='Gastos com Pessoal'!$F$7:$F$106)*(IF('Gastos com Pessoal'!$Q$7:$Q$106&lt;=AJ$1,1,0))*INDIRECT(CONCATENATE("'Gastos com Pessoal'!",$BP45)))</f>
        <v>4159.6799999999994</v>
      </c>
      <c r="AK45" s="149">
        <f t="array" aca="1" ref="AK45" ca="1">SUM((AK$1&gt;='Gastos com Pessoal'!$E$7:$E$106)*(AK$1&lt;='Gastos com Pessoal'!$F$7:$F$106)*INDIRECT(CONCATENATE("'Encargos e Benefícios'!",$BJ45)))+SUM((AK$1&gt;='Gastos com Pessoal'!$E$7:$E$106)*(AK$1&lt;='Gastos com Pessoal'!$F$7:$F$106)*(IF('Gastos com Pessoal'!$G$7:$G$106&lt;=AK$1,1,0))*INDIRECT(CONCATENATE("'Gastos com Pessoal'!",$BL45)))+SUM((AK$1&gt;='Gastos com Pessoal'!$E$7:$E$106)*(AK$1&lt;='Gastos com Pessoal'!$F$7:$F$106)*(IF('Gastos com Pessoal'!$L$7:$L$106&lt;=AK$1,1,0))*INDIRECT(CONCATENATE("'Gastos com Pessoal'!",$BN45)))+SUM((AK$1&gt;='Gastos com Pessoal'!$E$7:$E$106)*(AK$1&lt;='Gastos com Pessoal'!$F$7:$F$106)*(IF('Gastos com Pessoal'!$Q$7:$Q$106&lt;=AK$1,1,0))*INDIRECT(CONCATENATE("'Gastos com Pessoal'!",$BP45)))</f>
        <v>4159.6799999999994</v>
      </c>
      <c r="AL45" s="149">
        <f t="array" aca="1" ref="AL45" ca="1">SUM((AL$1&gt;='Gastos com Pessoal'!$E$7:$E$106)*(AL$1&lt;='Gastos com Pessoal'!$F$7:$F$106)*INDIRECT(CONCATENATE("'Encargos e Benefícios'!",$BJ45)))+SUM((AL$1&gt;='Gastos com Pessoal'!$E$7:$E$106)*(AL$1&lt;='Gastos com Pessoal'!$F$7:$F$106)*(IF('Gastos com Pessoal'!$G$7:$G$106&lt;=AL$1,1,0))*INDIRECT(CONCATENATE("'Gastos com Pessoal'!",$BL45)))+SUM((AL$1&gt;='Gastos com Pessoal'!$E$7:$E$106)*(AL$1&lt;='Gastos com Pessoal'!$F$7:$F$106)*(IF('Gastos com Pessoal'!$L$7:$L$106&lt;=AL$1,1,0))*INDIRECT(CONCATENATE("'Gastos com Pessoal'!",$BN45)))+SUM((AL$1&gt;='Gastos com Pessoal'!$E$7:$E$106)*(AL$1&lt;='Gastos com Pessoal'!$F$7:$F$106)*(IF('Gastos com Pessoal'!$Q$7:$Q$106&lt;=AL$1,1,0))*INDIRECT(CONCATENATE("'Gastos com Pessoal'!",$BP45)))</f>
        <v>4159.6799999999994</v>
      </c>
      <c r="AM45" s="149">
        <f t="array" aca="1" ref="AM45" ca="1">SUM((AM$1&gt;='Gastos com Pessoal'!$E$7:$E$106)*(AM$1&lt;='Gastos com Pessoal'!$F$7:$F$106)*INDIRECT(CONCATENATE("'Encargos e Benefícios'!",$BJ45)))+SUM((AM$1&gt;='Gastos com Pessoal'!$E$7:$E$106)*(AM$1&lt;='Gastos com Pessoal'!$F$7:$F$106)*(IF('Gastos com Pessoal'!$G$7:$G$106&lt;=AM$1,1,0))*INDIRECT(CONCATENATE("'Gastos com Pessoal'!",$BL45)))+SUM((AM$1&gt;='Gastos com Pessoal'!$E$7:$E$106)*(AM$1&lt;='Gastos com Pessoal'!$F$7:$F$106)*(IF('Gastos com Pessoal'!$L$7:$L$106&lt;=AM$1,1,0))*INDIRECT(CONCATENATE("'Gastos com Pessoal'!",$BN45)))+SUM((AM$1&gt;='Gastos com Pessoal'!$E$7:$E$106)*(AM$1&lt;='Gastos com Pessoal'!$F$7:$F$106)*(IF('Gastos com Pessoal'!$Q$7:$Q$106&lt;=AM$1,1,0))*INDIRECT(CONCATENATE("'Gastos com Pessoal'!",$BP45)))</f>
        <v>4159.6799999999994</v>
      </c>
      <c r="AN45" s="149">
        <f t="array" aca="1" ref="AN45" ca="1">SUM((AN$1&gt;='Gastos com Pessoal'!$E$7:$E$106)*(AN$1&lt;='Gastos com Pessoal'!$F$7:$F$106)*INDIRECT(CONCATENATE("'Encargos e Benefícios'!",$BJ45)))+SUM((AN$1&gt;='Gastos com Pessoal'!$E$7:$E$106)*(AN$1&lt;='Gastos com Pessoal'!$F$7:$F$106)*(IF('Gastos com Pessoal'!$G$7:$G$106&lt;=AN$1,1,0))*INDIRECT(CONCATENATE("'Gastos com Pessoal'!",$BL45)))+SUM((AN$1&gt;='Gastos com Pessoal'!$E$7:$E$106)*(AN$1&lt;='Gastos com Pessoal'!$F$7:$F$106)*(IF('Gastos com Pessoal'!$L$7:$L$106&lt;=AN$1,1,0))*INDIRECT(CONCATENATE("'Gastos com Pessoal'!",$BN45)))+SUM((AN$1&gt;='Gastos com Pessoal'!$E$7:$E$106)*(AN$1&lt;='Gastos com Pessoal'!$F$7:$F$106)*(IF('Gastos com Pessoal'!$Q$7:$Q$106&lt;=AN$1,1,0))*INDIRECT(CONCATENATE("'Gastos com Pessoal'!",$BP45)))</f>
        <v>4159.6799999999994</v>
      </c>
      <c r="AO45" s="149">
        <f t="array" aca="1" ref="AO45" ca="1">SUM((AO$1&gt;='Gastos com Pessoal'!$E$7:$E$106)*(AO$1&lt;='Gastos com Pessoal'!$F$7:$F$106)*INDIRECT(CONCATENATE("'Encargos e Benefícios'!",$BJ45)))+SUM((AO$1&gt;='Gastos com Pessoal'!$E$7:$E$106)*(AO$1&lt;='Gastos com Pessoal'!$F$7:$F$106)*(IF('Gastos com Pessoal'!$G$7:$G$106&lt;=AO$1,1,0))*INDIRECT(CONCATENATE("'Gastos com Pessoal'!",$BL45)))+SUM((AO$1&gt;='Gastos com Pessoal'!$E$7:$E$106)*(AO$1&lt;='Gastos com Pessoal'!$F$7:$F$106)*(IF('Gastos com Pessoal'!$L$7:$L$106&lt;=AO$1,1,0))*INDIRECT(CONCATENATE("'Gastos com Pessoal'!",$BN45)))+SUM((AO$1&gt;='Gastos com Pessoal'!$E$7:$E$106)*(AO$1&lt;='Gastos com Pessoal'!$F$7:$F$106)*(IF('Gastos com Pessoal'!$Q$7:$Q$106&lt;=AO$1,1,0))*INDIRECT(CONCATENATE("'Gastos com Pessoal'!",$BP45)))</f>
        <v>4159.6799999999994</v>
      </c>
      <c r="AP45" s="149">
        <f t="array" aca="1" ref="AP45" ca="1">SUM((AP$1&gt;='Gastos com Pessoal'!$E$7:$E$106)*(AP$1&lt;='Gastos com Pessoal'!$F$7:$F$106)*INDIRECT(CONCATENATE("'Encargos e Benefícios'!",$BJ45)))+SUM((AP$1&gt;='Gastos com Pessoal'!$E$7:$E$106)*(AP$1&lt;='Gastos com Pessoal'!$F$7:$F$106)*(IF('Gastos com Pessoal'!$G$7:$G$106&lt;=AP$1,1,0))*INDIRECT(CONCATENATE("'Gastos com Pessoal'!",$BL45)))+SUM((AP$1&gt;='Gastos com Pessoal'!$E$7:$E$106)*(AP$1&lt;='Gastos com Pessoal'!$F$7:$F$106)*(IF('Gastos com Pessoal'!$L$7:$L$106&lt;=AP$1,1,0))*INDIRECT(CONCATENATE("'Gastos com Pessoal'!",$BN45)))+SUM((AP$1&gt;='Gastos com Pessoal'!$E$7:$E$106)*(AP$1&lt;='Gastos com Pessoal'!$F$7:$F$106)*(IF('Gastos com Pessoal'!$Q$7:$Q$106&lt;=AP$1,1,0))*INDIRECT(CONCATENATE("'Gastos com Pessoal'!",$BP45)))</f>
        <v>4159.6799999999994</v>
      </c>
      <c r="AQ45" s="149">
        <f t="array" aca="1" ref="AQ45" ca="1">SUM((AQ$1&gt;='Gastos com Pessoal'!$E$7:$E$106)*(AQ$1&lt;='Gastos com Pessoal'!$F$7:$F$106)*INDIRECT(CONCATENATE("'Encargos e Benefícios'!",$BJ45)))+SUM((AQ$1&gt;='Gastos com Pessoal'!$E$7:$E$106)*(AQ$1&lt;='Gastos com Pessoal'!$F$7:$F$106)*(IF('Gastos com Pessoal'!$G$7:$G$106&lt;=AQ$1,1,0))*INDIRECT(CONCATENATE("'Gastos com Pessoal'!",$BL45)))+SUM((AQ$1&gt;='Gastos com Pessoal'!$E$7:$E$106)*(AQ$1&lt;='Gastos com Pessoal'!$F$7:$F$106)*(IF('Gastos com Pessoal'!$L$7:$L$106&lt;=AQ$1,1,0))*INDIRECT(CONCATENATE("'Gastos com Pessoal'!",$BN45)))+SUM((AQ$1&gt;='Gastos com Pessoal'!$E$7:$E$106)*(AQ$1&lt;='Gastos com Pessoal'!$F$7:$F$106)*(IF('Gastos com Pessoal'!$Q$7:$Q$106&lt;=AQ$1,1,0))*INDIRECT(CONCATENATE("'Gastos com Pessoal'!",$BP45)))</f>
        <v>4159.6799999999994</v>
      </c>
      <c r="AR45" s="149">
        <f t="array" aca="1" ref="AR45" ca="1">SUM((AR$1&gt;='Gastos com Pessoal'!$E$7:$E$106)*(AR$1&lt;='Gastos com Pessoal'!$F$7:$F$106)*INDIRECT(CONCATENATE("'Encargos e Benefícios'!",$BJ45)))+SUM((AR$1&gt;='Gastos com Pessoal'!$E$7:$E$106)*(AR$1&lt;='Gastos com Pessoal'!$F$7:$F$106)*(IF('Gastos com Pessoal'!$G$7:$G$106&lt;=AR$1,1,0))*INDIRECT(CONCATENATE("'Gastos com Pessoal'!",$BL45)))+SUM((AR$1&gt;='Gastos com Pessoal'!$E$7:$E$106)*(AR$1&lt;='Gastos com Pessoal'!$F$7:$F$106)*(IF('Gastos com Pessoal'!$L$7:$L$106&lt;=AR$1,1,0))*INDIRECT(CONCATENATE("'Gastos com Pessoal'!",$BN45)))+SUM((AR$1&gt;='Gastos com Pessoal'!$E$7:$E$106)*(AR$1&lt;='Gastos com Pessoal'!$F$7:$F$106)*(IF('Gastos com Pessoal'!$Q$7:$Q$106&lt;=AR$1,1,0))*INDIRECT(CONCATENATE("'Gastos com Pessoal'!",$BP45)))</f>
        <v>4159.6799999999994</v>
      </c>
      <c r="AS45" s="149">
        <f t="array" aca="1" ref="AS45" ca="1">SUM((AS$1&gt;='Gastos com Pessoal'!$E$7:$E$106)*(AS$1&lt;='Gastos com Pessoal'!$F$7:$F$106)*INDIRECT(CONCATENATE("'Encargos e Benefícios'!",$BJ45)))+SUM((AS$1&gt;='Gastos com Pessoal'!$E$7:$E$106)*(AS$1&lt;='Gastos com Pessoal'!$F$7:$F$106)*(IF('Gastos com Pessoal'!$G$7:$G$106&lt;=AS$1,1,0))*INDIRECT(CONCATENATE("'Gastos com Pessoal'!",$BL45)))+SUM((AS$1&gt;='Gastos com Pessoal'!$E$7:$E$106)*(AS$1&lt;='Gastos com Pessoal'!$F$7:$F$106)*(IF('Gastos com Pessoal'!$L$7:$L$106&lt;=AS$1,1,0))*INDIRECT(CONCATENATE("'Gastos com Pessoal'!",$BN45)))+SUM((AS$1&gt;='Gastos com Pessoal'!$E$7:$E$106)*(AS$1&lt;='Gastos com Pessoal'!$F$7:$F$106)*(IF('Gastos com Pessoal'!$Q$7:$Q$106&lt;=AS$1,1,0))*INDIRECT(CONCATENATE("'Gastos com Pessoal'!",$BP45)))</f>
        <v>0</v>
      </c>
      <c r="AT45" s="149">
        <f t="array" aca="1" ref="AT45" ca="1">SUM((AT$1&gt;='Gastos com Pessoal'!$E$7:$E$106)*(AT$1&lt;='Gastos com Pessoal'!$F$7:$F$106)*INDIRECT(CONCATENATE("'Encargos e Benefícios'!",$BJ45)))+SUM((AT$1&gt;='Gastos com Pessoal'!$E$7:$E$106)*(AT$1&lt;='Gastos com Pessoal'!$F$7:$F$106)*(IF('Gastos com Pessoal'!$G$7:$G$106&lt;=AT$1,1,0))*INDIRECT(CONCATENATE("'Gastos com Pessoal'!",$BL45)))+SUM((AT$1&gt;='Gastos com Pessoal'!$E$7:$E$106)*(AT$1&lt;='Gastos com Pessoal'!$F$7:$F$106)*(IF('Gastos com Pessoal'!$L$7:$L$106&lt;=AT$1,1,0))*INDIRECT(CONCATENATE("'Gastos com Pessoal'!",$BN45)))+SUM((AT$1&gt;='Gastos com Pessoal'!$E$7:$E$106)*(AT$1&lt;='Gastos com Pessoal'!$F$7:$F$106)*(IF('Gastos com Pessoal'!$Q$7:$Q$106&lt;=AT$1,1,0))*INDIRECT(CONCATENATE("'Gastos com Pessoal'!",$BP45)))</f>
        <v>0</v>
      </c>
      <c r="AU45" s="149">
        <f t="array" aca="1" ref="AU45" ca="1">SUM((AU$1&gt;='Gastos com Pessoal'!$E$7:$E$106)*(AU$1&lt;='Gastos com Pessoal'!$F$7:$F$106)*INDIRECT(CONCATENATE("'Encargos e Benefícios'!",$BJ45)))+SUM((AU$1&gt;='Gastos com Pessoal'!$E$7:$E$106)*(AU$1&lt;='Gastos com Pessoal'!$F$7:$F$106)*(IF('Gastos com Pessoal'!$G$7:$G$106&lt;=AU$1,1,0))*INDIRECT(CONCATENATE("'Gastos com Pessoal'!",$BL45)))+SUM((AU$1&gt;='Gastos com Pessoal'!$E$7:$E$106)*(AU$1&lt;='Gastos com Pessoal'!$F$7:$F$106)*(IF('Gastos com Pessoal'!$L$7:$L$106&lt;=AU$1,1,0))*INDIRECT(CONCATENATE("'Gastos com Pessoal'!",$BN45)))+SUM((AU$1&gt;='Gastos com Pessoal'!$E$7:$E$106)*(AU$1&lt;='Gastos com Pessoal'!$F$7:$F$106)*(IF('Gastos com Pessoal'!$Q$7:$Q$106&lt;=AU$1,1,0))*INDIRECT(CONCATENATE("'Gastos com Pessoal'!",$BP45)))</f>
        <v>0</v>
      </c>
      <c r="AV45" s="149">
        <f t="array" aca="1" ref="AV45" ca="1">SUM((AV$1&gt;='Gastos com Pessoal'!$E$7:$E$106)*(AV$1&lt;='Gastos com Pessoal'!$F$7:$F$106)*INDIRECT(CONCATENATE("'Encargos e Benefícios'!",$BJ45)))+SUM((AV$1&gt;='Gastos com Pessoal'!$E$7:$E$106)*(AV$1&lt;='Gastos com Pessoal'!$F$7:$F$106)*(IF('Gastos com Pessoal'!$G$7:$G$106&lt;=AV$1,1,0))*INDIRECT(CONCATENATE("'Gastos com Pessoal'!",$BL45)))+SUM((AV$1&gt;='Gastos com Pessoal'!$E$7:$E$106)*(AV$1&lt;='Gastos com Pessoal'!$F$7:$F$106)*(IF('Gastos com Pessoal'!$L$7:$L$106&lt;=AV$1,1,0))*INDIRECT(CONCATENATE("'Gastos com Pessoal'!",$BN45)))+SUM((AV$1&gt;='Gastos com Pessoal'!$E$7:$E$106)*(AV$1&lt;='Gastos com Pessoal'!$F$7:$F$106)*(IF('Gastos com Pessoal'!$Q$7:$Q$106&lt;=AV$1,1,0))*INDIRECT(CONCATENATE("'Gastos com Pessoal'!",$BP45)))</f>
        <v>0</v>
      </c>
      <c r="AW45" s="149">
        <f t="array" aca="1" ref="AW45" ca="1">SUM((AW$1&gt;='Gastos com Pessoal'!$E$7:$E$106)*(AW$1&lt;='Gastos com Pessoal'!$F$7:$F$106)*INDIRECT(CONCATENATE("'Encargos e Benefícios'!",$BJ45)))+SUM((AW$1&gt;='Gastos com Pessoal'!$E$7:$E$106)*(AW$1&lt;='Gastos com Pessoal'!$F$7:$F$106)*(IF('Gastos com Pessoal'!$G$7:$G$106&lt;=AW$1,1,0))*INDIRECT(CONCATENATE("'Gastos com Pessoal'!",$BL45)))+SUM((AW$1&gt;='Gastos com Pessoal'!$E$7:$E$106)*(AW$1&lt;='Gastos com Pessoal'!$F$7:$F$106)*(IF('Gastos com Pessoal'!$L$7:$L$106&lt;=AW$1,1,0))*INDIRECT(CONCATENATE("'Gastos com Pessoal'!",$BN45)))+SUM((AW$1&gt;='Gastos com Pessoal'!$E$7:$E$106)*(AW$1&lt;='Gastos com Pessoal'!$F$7:$F$106)*(IF('Gastos com Pessoal'!$Q$7:$Q$106&lt;=AW$1,1,0))*INDIRECT(CONCATENATE("'Gastos com Pessoal'!",$BP45)))</f>
        <v>0</v>
      </c>
      <c r="AX45" s="149">
        <f t="array" aca="1" ref="AX45" ca="1">SUM((AX$1&gt;='Gastos com Pessoal'!$E$7:$E$106)*(AX$1&lt;='Gastos com Pessoal'!$F$7:$F$106)*INDIRECT(CONCATENATE("'Encargos e Benefícios'!",$BJ45)))+SUM((AX$1&gt;='Gastos com Pessoal'!$E$7:$E$106)*(AX$1&lt;='Gastos com Pessoal'!$F$7:$F$106)*(IF('Gastos com Pessoal'!$G$7:$G$106&lt;=AX$1,1,0))*INDIRECT(CONCATENATE("'Gastos com Pessoal'!",$BL45)))+SUM((AX$1&gt;='Gastos com Pessoal'!$E$7:$E$106)*(AX$1&lt;='Gastos com Pessoal'!$F$7:$F$106)*(IF('Gastos com Pessoal'!$L$7:$L$106&lt;=AX$1,1,0))*INDIRECT(CONCATENATE("'Gastos com Pessoal'!",$BN45)))+SUM((AX$1&gt;='Gastos com Pessoal'!$E$7:$E$106)*(AX$1&lt;='Gastos com Pessoal'!$F$7:$F$106)*(IF('Gastos com Pessoal'!$Q$7:$Q$106&lt;=AX$1,1,0))*INDIRECT(CONCATENATE("'Gastos com Pessoal'!",$BP45)))</f>
        <v>0</v>
      </c>
      <c r="AY45" s="144">
        <f t="shared" ref="AY45:AY51" ca="1" si="38">SUM(C45:AX45)</f>
        <v>170546.87999999983</v>
      </c>
      <c r="AZ45" s="156">
        <f t="shared" ref="AZ45:AZ53" ca="1" si="39">IF($AY$183=0,0,AY45/$AY$183)</f>
        <v>1.4234646006241081E-3</v>
      </c>
      <c r="BI45" s="280"/>
      <c r="BJ45" s="281" t="str">
        <f ca="1">IF(ISNA('Encargos e Benefícios'!AA1),"$ZZ$6:$ZZ$105",'Encargos e Benefícios'!AA1)</f>
        <v>$P$6:$P$105</v>
      </c>
      <c r="BK45" s="281"/>
      <c r="BL45" s="280" t="str">
        <f ca="1">IF(ISNA('Gastos com Pessoal'!AT1),"$ZZ$6:$ZZ$105",'Gastos com Pessoal'!AT1)</f>
        <v>$ZZ$6:$ZZ$105</v>
      </c>
      <c r="BM45" s="281"/>
      <c r="BN45" s="280" t="str">
        <f ca="1">IF(ISNA('Gastos com Pessoal'!AX1),"$ZZ$6:$ZZ$105",'Gastos com Pessoal'!AX1)</f>
        <v>$ZZ$6:$ZZ$105</v>
      </c>
      <c r="BO45" s="281"/>
      <c r="BP45" s="280" t="str">
        <f ca="1">IF(ISNA('Gastos com Pessoal'!BB1),"$ZZ$6:$ZZ$105",'Gastos com Pessoal'!BB1)</f>
        <v>$ZZ$6:$ZZ$105</v>
      </c>
      <c r="BQ45" s="281"/>
    </row>
    <row r="46" spans="1:69" s="99" customFormat="1" ht="23.25" customHeight="1">
      <c r="A46" s="28" t="s">
        <v>107</v>
      </c>
      <c r="B46" s="11" t="s">
        <v>62</v>
      </c>
      <c r="C46" s="149">
        <f t="array" aca="1" ref="C46" ca="1">SUM((C$1&gt;='Gastos com Pessoal'!$E$7:$E$106)*(C$1&lt;='Gastos com Pessoal'!$F$7:$F$106)*INDIRECT(CONCATENATE("'Encargos e Benefícios'!",$BJ46)))+SUM((C$1&gt;='Gastos com Pessoal'!$E$113:$E$122)*(C$1&lt;='Gastos com Pessoal'!$F$113:$F$122)*INDIRECT(CONCATENATE("'Encargos e Benefícios'!",$BK46)))+SUM((C$1&gt;='Gastos com Pessoal'!$E$7:$E$106)*(C$1&lt;='Gastos com Pessoal'!$F$7:$F$106)*(IF('Gastos com Pessoal'!$G$7:$G$106&lt;=C$1,1,0))*INDIRECT(CONCATENATE("'Gastos com Pessoal'!",$BL46)))+SUM((C$1&gt;='Gastos com Pessoal'!$E$113:$E$122)*(C$1&lt;='Gastos com Pessoal'!$F$113:$F$122)*(IF('Gastos com Pessoal'!$G$113:$G$122&lt;=C$1,1,0))*INDIRECT(CONCATENATE("'Gastos com Pessoal'!",$BM46)))+SUM((C$1&gt;='Gastos com Pessoal'!$E$7:$E$106)*(C$1&lt;='Gastos com Pessoal'!$F$7:$F$106)*(IF('Gastos com Pessoal'!$L$7:$L$106&lt;=C$1,1,0))*INDIRECT(CONCATENATE("'Gastos com Pessoal'!",$BN46)))+SUM((C$1&gt;='Gastos com Pessoal'!$E$113:$E$122)*(C$1&lt;='Gastos com Pessoal'!$F$113:$F$122)*(IF('Gastos com Pessoal'!$L$113:$L$122&lt;=C$1,1,0))*INDIRECT(CONCATENATE("'Gastos com Pessoal'!",$BO46)))+SUM((C$1&gt;='Gastos com Pessoal'!$E$7:$E$106)*(C$1&lt;='Gastos com Pessoal'!$F$7:$F$106)*(IF('Gastos com Pessoal'!$Q$7:$Q$106&lt;=C$1,1,0))*INDIRECT(CONCATENATE("'Gastos com Pessoal'!",$BP46)))+SUM((C$1&gt;='Gastos com Pessoal'!$E$113:$E$122)*(C$1&lt;='Gastos com Pessoal'!$F$113:$F$122)*(IF('Gastos com Pessoal'!$Q$113:$Q$122&lt;=C$1,1,0))*INDIRECT(CONCATENATE("'Gastos com Pessoal'!",$BQ46)))</f>
        <v>0</v>
      </c>
      <c r="D46" s="149">
        <f t="array" aca="1" ref="D46" ca="1">SUM((D$1&gt;='Gastos com Pessoal'!$E$7:$E$106)*(D$1&lt;='Gastos com Pessoal'!$F$7:$F$106)*INDIRECT(CONCATENATE("'Encargos e Benefícios'!",$BJ46)))+SUM((D$1&gt;='Gastos com Pessoal'!$E$113:$E$122)*(D$1&lt;='Gastos com Pessoal'!$F$113:$F$122)*INDIRECT(CONCATENATE("'Encargos e Benefícios'!",$BK46)))+SUM((D$1&gt;='Gastos com Pessoal'!$E$7:$E$106)*(D$1&lt;='Gastos com Pessoal'!$F$7:$F$106)*(IF('Gastos com Pessoal'!$G$7:$G$106&lt;=D$1,1,0))*INDIRECT(CONCATENATE("'Gastos com Pessoal'!",$BL46)))+SUM((D$1&gt;='Gastos com Pessoal'!$E$113:$E$122)*(D$1&lt;='Gastos com Pessoal'!$F$113:$F$122)*(IF('Gastos com Pessoal'!$G$113:$G$122&lt;=D$1,1,0))*INDIRECT(CONCATENATE("'Gastos com Pessoal'!",$BM46)))+SUM((D$1&gt;='Gastos com Pessoal'!$E$7:$E$106)*(D$1&lt;='Gastos com Pessoal'!$F$7:$F$106)*(IF('Gastos com Pessoal'!$L$7:$L$106&lt;=D$1,1,0))*INDIRECT(CONCATENATE("'Gastos com Pessoal'!",$BN46)))+SUM((D$1&gt;='Gastos com Pessoal'!$E$113:$E$122)*(D$1&lt;='Gastos com Pessoal'!$F$113:$F$122)*(IF('Gastos com Pessoal'!$L$113:$L$122&lt;=D$1,1,0))*INDIRECT(CONCATENATE("'Gastos com Pessoal'!",$BO46)))+SUM((D$1&gt;='Gastos com Pessoal'!$E$7:$E$106)*(D$1&lt;='Gastos com Pessoal'!$F$7:$F$106)*(IF('Gastos com Pessoal'!$Q$7:$Q$106&lt;=D$1,1,0))*INDIRECT(CONCATENATE("'Gastos com Pessoal'!",$BP46)))+SUM((D$1&gt;='Gastos com Pessoal'!$E$113:$E$122)*(D$1&lt;='Gastos com Pessoal'!$F$113:$F$122)*(IF('Gastos com Pessoal'!$Q$113:$Q$122&lt;=D$1,1,0))*INDIRECT(CONCATENATE("'Gastos com Pessoal'!",$BQ46)))</f>
        <v>63987</v>
      </c>
      <c r="E46" s="149">
        <f t="array" aca="1" ref="E46" ca="1">SUM((E$1&gt;='Gastos com Pessoal'!$E$7:$E$106)*(E$1&lt;='Gastos com Pessoal'!$F$7:$F$106)*INDIRECT(CONCATENATE("'Encargos e Benefícios'!",$BJ46)))+SUM((E$1&gt;='Gastos com Pessoal'!$E$113:$E$122)*(E$1&lt;='Gastos com Pessoal'!$F$113:$F$122)*INDIRECT(CONCATENATE("'Encargos e Benefícios'!",$BK46)))+SUM((E$1&gt;='Gastos com Pessoal'!$E$7:$E$106)*(E$1&lt;='Gastos com Pessoal'!$F$7:$F$106)*(IF('Gastos com Pessoal'!$G$7:$G$106&lt;=E$1,1,0))*INDIRECT(CONCATENATE("'Gastos com Pessoal'!",$BL46)))+SUM((E$1&gt;='Gastos com Pessoal'!$E$113:$E$122)*(E$1&lt;='Gastos com Pessoal'!$F$113:$F$122)*(IF('Gastos com Pessoal'!$G$113:$G$122&lt;=E$1,1,0))*INDIRECT(CONCATENATE("'Gastos com Pessoal'!",$BM46)))+SUM((E$1&gt;='Gastos com Pessoal'!$E$7:$E$106)*(E$1&lt;='Gastos com Pessoal'!$F$7:$F$106)*(IF('Gastos com Pessoal'!$L$7:$L$106&lt;=E$1,1,0))*INDIRECT(CONCATENATE("'Gastos com Pessoal'!",$BN46)))+SUM((E$1&gt;='Gastos com Pessoal'!$E$113:$E$122)*(E$1&lt;='Gastos com Pessoal'!$F$113:$F$122)*(IF('Gastos com Pessoal'!$L$113:$L$122&lt;=E$1,1,0))*INDIRECT(CONCATENATE("'Gastos com Pessoal'!",$BO46)))+SUM((E$1&gt;='Gastos com Pessoal'!$E$7:$E$106)*(E$1&lt;='Gastos com Pessoal'!$F$7:$F$106)*(IF('Gastos com Pessoal'!$Q$7:$Q$106&lt;=E$1,1,0))*INDIRECT(CONCATENATE("'Gastos com Pessoal'!",$BP46)))+SUM((E$1&gt;='Gastos com Pessoal'!$E$113:$E$122)*(E$1&lt;='Gastos com Pessoal'!$F$113:$F$122)*(IF('Gastos com Pessoal'!$Q$113:$Q$122&lt;=E$1,1,0))*INDIRECT(CONCATENATE("'Gastos com Pessoal'!",$BQ46)))</f>
        <v>63987</v>
      </c>
      <c r="F46" s="149">
        <f t="array" aca="1" ref="F46" ca="1">SUM((F$1&gt;='Gastos com Pessoal'!$E$7:$E$106)*(F$1&lt;='Gastos com Pessoal'!$F$7:$F$106)*INDIRECT(CONCATENATE("'Encargos e Benefícios'!",$BJ46)))+SUM((F$1&gt;='Gastos com Pessoal'!$E$113:$E$122)*(F$1&lt;='Gastos com Pessoal'!$F$113:$F$122)*INDIRECT(CONCATENATE("'Encargos e Benefícios'!",$BK46)))+SUM((F$1&gt;='Gastos com Pessoal'!$E$7:$E$106)*(F$1&lt;='Gastos com Pessoal'!$F$7:$F$106)*(IF('Gastos com Pessoal'!$G$7:$G$106&lt;=F$1,1,0))*INDIRECT(CONCATENATE("'Gastos com Pessoal'!",$BL46)))+SUM((F$1&gt;='Gastos com Pessoal'!$E$113:$E$122)*(F$1&lt;='Gastos com Pessoal'!$F$113:$F$122)*(IF('Gastos com Pessoal'!$G$113:$G$122&lt;=F$1,1,0))*INDIRECT(CONCATENATE("'Gastos com Pessoal'!",$BM46)))+SUM((F$1&gt;='Gastos com Pessoal'!$E$7:$E$106)*(F$1&lt;='Gastos com Pessoal'!$F$7:$F$106)*(IF('Gastos com Pessoal'!$L$7:$L$106&lt;=F$1,1,0))*INDIRECT(CONCATENATE("'Gastos com Pessoal'!",$BN46)))+SUM((F$1&gt;='Gastos com Pessoal'!$E$113:$E$122)*(F$1&lt;='Gastos com Pessoal'!$F$113:$F$122)*(IF('Gastos com Pessoal'!$L$113:$L$122&lt;=F$1,1,0))*INDIRECT(CONCATENATE("'Gastos com Pessoal'!",$BO46)))+SUM((F$1&gt;='Gastos com Pessoal'!$E$7:$E$106)*(F$1&lt;='Gastos com Pessoal'!$F$7:$F$106)*(IF('Gastos com Pessoal'!$Q$7:$Q$106&lt;=F$1,1,0))*INDIRECT(CONCATENATE("'Gastos com Pessoal'!",$BP46)))+SUM((F$1&gt;='Gastos com Pessoal'!$E$113:$E$122)*(F$1&lt;='Gastos com Pessoal'!$F$113:$F$122)*(IF('Gastos com Pessoal'!$Q$113:$Q$122&lt;=F$1,1,0))*INDIRECT(CONCATENATE("'Gastos com Pessoal'!",$BQ46)))</f>
        <v>63987</v>
      </c>
      <c r="G46" s="149">
        <f t="array" aca="1" ref="G46" ca="1">SUM((G$1&gt;='Gastos com Pessoal'!$E$7:$E$106)*(G$1&lt;='Gastos com Pessoal'!$F$7:$F$106)*INDIRECT(CONCATENATE("'Encargos e Benefícios'!",$BJ46)))+SUM((G$1&gt;='Gastos com Pessoal'!$E$113:$E$122)*(G$1&lt;='Gastos com Pessoal'!$F$113:$F$122)*INDIRECT(CONCATENATE("'Encargos e Benefícios'!",$BK46)))+SUM((G$1&gt;='Gastos com Pessoal'!$E$7:$E$106)*(G$1&lt;='Gastos com Pessoal'!$F$7:$F$106)*(IF('Gastos com Pessoal'!$G$7:$G$106&lt;=G$1,1,0))*INDIRECT(CONCATENATE("'Gastos com Pessoal'!",$BL46)))+SUM((G$1&gt;='Gastos com Pessoal'!$E$113:$E$122)*(G$1&lt;='Gastos com Pessoal'!$F$113:$F$122)*(IF('Gastos com Pessoal'!$G$113:$G$122&lt;=G$1,1,0))*INDIRECT(CONCATENATE("'Gastos com Pessoal'!",$BM46)))+SUM((G$1&gt;='Gastos com Pessoal'!$E$7:$E$106)*(G$1&lt;='Gastos com Pessoal'!$F$7:$F$106)*(IF('Gastos com Pessoal'!$L$7:$L$106&lt;=G$1,1,0))*INDIRECT(CONCATENATE("'Gastos com Pessoal'!",$BN46)))+SUM((G$1&gt;='Gastos com Pessoal'!$E$113:$E$122)*(G$1&lt;='Gastos com Pessoal'!$F$113:$F$122)*(IF('Gastos com Pessoal'!$L$113:$L$122&lt;=G$1,1,0))*INDIRECT(CONCATENATE("'Gastos com Pessoal'!",$BO46)))+SUM((G$1&gt;='Gastos com Pessoal'!$E$7:$E$106)*(G$1&lt;='Gastos com Pessoal'!$F$7:$F$106)*(IF('Gastos com Pessoal'!$Q$7:$Q$106&lt;=G$1,1,0))*INDIRECT(CONCATENATE("'Gastos com Pessoal'!",$BP46)))+SUM((G$1&gt;='Gastos com Pessoal'!$E$113:$E$122)*(G$1&lt;='Gastos com Pessoal'!$F$113:$F$122)*(IF('Gastos com Pessoal'!$Q$113:$Q$122&lt;=G$1,1,0))*INDIRECT(CONCATENATE("'Gastos com Pessoal'!",$BQ46)))</f>
        <v>63987</v>
      </c>
      <c r="H46" s="149">
        <f t="array" aca="1" ref="H46" ca="1">SUM((H$1&gt;='Gastos com Pessoal'!$E$7:$E$106)*(H$1&lt;='Gastos com Pessoal'!$F$7:$F$106)*INDIRECT(CONCATENATE("'Encargos e Benefícios'!",$BJ46)))+SUM((H$1&gt;='Gastos com Pessoal'!$E$113:$E$122)*(H$1&lt;='Gastos com Pessoal'!$F$113:$F$122)*INDIRECT(CONCATENATE("'Encargos e Benefícios'!",$BK46)))+SUM((H$1&gt;='Gastos com Pessoal'!$E$7:$E$106)*(H$1&lt;='Gastos com Pessoal'!$F$7:$F$106)*(IF('Gastos com Pessoal'!$G$7:$G$106&lt;=H$1,1,0))*INDIRECT(CONCATENATE("'Gastos com Pessoal'!",$BL46)))+SUM((H$1&gt;='Gastos com Pessoal'!$E$113:$E$122)*(H$1&lt;='Gastos com Pessoal'!$F$113:$F$122)*(IF('Gastos com Pessoal'!$G$113:$G$122&lt;=H$1,1,0))*INDIRECT(CONCATENATE("'Gastos com Pessoal'!",$BM46)))+SUM((H$1&gt;='Gastos com Pessoal'!$E$7:$E$106)*(H$1&lt;='Gastos com Pessoal'!$F$7:$F$106)*(IF('Gastos com Pessoal'!$L$7:$L$106&lt;=H$1,1,0))*INDIRECT(CONCATENATE("'Gastos com Pessoal'!",$BN46)))+SUM((H$1&gt;='Gastos com Pessoal'!$E$113:$E$122)*(H$1&lt;='Gastos com Pessoal'!$F$113:$F$122)*(IF('Gastos com Pessoal'!$L$113:$L$122&lt;=H$1,1,0))*INDIRECT(CONCATENATE("'Gastos com Pessoal'!",$BO46)))+SUM((H$1&gt;='Gastos com Pessoal'!$E$7:$E$106)*(H$1&lt;='Gastos com Pessoal'!$F$7:$F$106)*(IF('Gastos com Pessoal'!$Q$7:$Q$106&lt;=H$1,1,0))*INDIRECT(CONCATENATE("'Gastos com Pessoal'!",$BP46)))+SUM((H$1&gt;='Gastos com Pessoal'!$E$113:$E$122)*(H$1&lt;='Gastos com Pessoal'!$F$113:$F$122)*(IF('Gastos com Pessoal'!$Q$113:$Q$122&lt;=H$1,1,0))*INDIRECT(CONCATENATE("'Gastos com Pessoal'!",$BQ46)))</f>
        <v>63987</v>
      </c>
      <c r="I46" s="149">
        <f t="array" aca="1" ref="I46" ca="1">SUM((I$1&gt;='Gastos com Pessoal'!$E$7:$E$106)*(I$1&lt;='Gastos com Pessoal'!$F$7:$F$106)*INDIRECT(CONCATENATE("'Encargos e Benefícios'!",$BJ46)))+SUM((I$1&gt;='Gastos com Pessoal'!$E$113:$E$122)*(I$1&lt;='Gastos com Pessoal'!$F$113:$F$122)*INDIRECT(CONCATENATE("'Encargos e Benefícios'!",$BK46)))+SUM((I$1&gt;='Gastos com Pessoal'!$E$7:$E$106)*(I$1&lt;='Gastos com Pessoal'!$F$7:$F$106)*(IF('Gastos com Pessoal'!$G$7:$G$106&lt;=I$1,1,0))*INDIRECT(CONCATENATE("'Gastos com Pessoal'!",$BL46)))+SUM((I$1&gt;='Gastos com Pessoal'!$E$113:$E$122)*(I$1&lt;='Gastos com Pessoal'!$F$113:$F$122)*(IF('Gastos com Pessoal'!$G$113:$G$122&lt;=I$1,1,0))*INDIRECT(CONCATENATE("'Gastos com Pessoal'!",$BM46)))+SUM((I$1&gt;='Gastos com Pessoal'!$E$7:$E$106)*(I$1&lt;='Gastos com Pessoal'!$F$7:$F$106)*(IF('Gastos com Pessoal'!$L$7:$L$106&lt;=I$1,1,0))*INDIRECT(CONCATENATE("'Gastos com Pessoal'!",$BN46)))+SUM((I$1&gt;='Gastos com Pessoal'!$E$113:$E$122)*(I$1&lt;='Gastos com Pessoal'!$F$113:$F$122)*(IF('Gastos com Pessoal'!$L$113:$L$122&lt;=I$1,1,0))*INDIRECT(CONCATENATE("'Gastos com Pessoal'!",$BO46)))+SUM((I$1&gt;='Gastos com Pessoal'!$E$7:$E$106)*(I$1&lt;='Gastos com Pessoal'!$F$7:$F$106)*(IF('Gastos com Pessoal'!$Q$7:$Q$106&lt;=I$1,1,0))*INDIRECT(CONCATENATE("'Gastos com Pessoal'!",$BP46)))+SUM((I$1&gt;='Gastos com Pessoal'!$E$113:$E$122)*(I$1&lt;='Gastos com Pessoal'!$F$113:$F$122)*(IF('Gastos com Pessoal'!$Q$113:$Q$122&lt;=I$1,1,0))*INDIRECT(CONCATENATE("'Gastos com Pessoal'!",$BQ46)))</f>
        <v>63987</v>
      </c>
      <c r="J46" s="149">
        <f t="array" aca="1" ref="J46" ca="1">SUM((J$1&gt;='Gastos com Pessoal'!$E$7:$E$106)*(J$1&lt;='Gastos com Pessoal'!$F$7:$F$106)*INDIRECT(CONCATENATE("'Encargos e Benefícios'!",$BJ46)))+SUM((J$1&gt;='Gastos com Pessoal'!$E$113:$E$122)*(J$1&lt;='Gastos com Pessoal'!$F$113:$F$122)*INDIRECT(CONCATENATE("'Encargos e Benefícios'!",$BK46)))+SUM((J$1&gt;='Gastos com Pessoal'!$E$7:$E$106)*(J$1&lt;='Gastos com Pessoal'!$F$7:$F$106)*(IF('Gastos com Pessoal'!$G$7:$G$106&lt;=J$1,1,0))*INDIRECT(CONCATENATE("'Gastos com Pessoal'!",$BL46)))+SUM((J$1&gt;='Gastos com Pessoal'!$E$113:$E$122)*(J$1&lt;='Gastos com Pessoal'!$F$113:$F$122)*(IF('Gastos com Pessoal'!$G$113:$G$122&lt;=J$1,1,0))*INDIRECT(CONCATENATE("'Gastos com Pessoal'!",$BM46)))+SUM((J$1&gt;='Gastos com Pessoal'!$E$7:$E$106)*(J$1&lt;='Gastos com Pessoal'!$F$7:$F$106)*(IF('Gastos com Pessoal'!$L$7:$L$106&lt;=J$1,1,0))*INDIRECT(CONCATENATE("'Gastos com Pessoal'!",$BN46)))+SUM((J$1&gt;='Gastos com Pessoal'!$E$113:$E$122)*(J$1&lt;='Gastos com Pessoal'!$F$113:$F$122)*(IF('Gastos com Pessoal'!$L$113:$L$122&lt;=J$1,1,0))*INDIRECT(CONCATENATE("'Gastos com Pessoal'!",$BO46)))+SUM((J$1&gt;='Gastos com Pessoal'!$E$7:$E$106)*(J$1&lt;='Gastos com Pessoal'!$F$7:$F$106)*(IF('Gastos com Pessoal'!$Q$7:$Q$106&lt;=J$1,1,0))*INDIRECT(CONCATENATE("'Gastos com Pessoal'!",$BP46)))+SUM((J$1&gt;='Gastos com Pessoal'!$E$113:$E$122)*(J$1&lt;='Gastos com Pessoal'!$F$113:$F$122)*(IF('Gastos com Pessoal'!$Q$113:$Q$122&lt;=J$1,1,0))*INDIRECT(CONCATENATE("'Gastos com Pessoal'!",$BQ46)))</f>
        <v>63987</v>
      </c>
      <c r="K46" s="149">
        <f t="array" aca="1" ref="K46" ca="1">SUM((K$1&gt;='Gastos com Pessoal'!$E$7:$E$106)*(K$1&lt;='Gastos com Pessoal'!$F$7:$F$106)*INDIRECT(CONCATENATE("'Encargos e Benefícios'!",$BJ46)))+SUM((K$1&gt;='Gastos com Pessoal'!$E$113:$E$122)*(K$1&lt;='Gastos com Pessoal'!$F$113:$F$122)*INDIRECT(CONCATENATE("'Encargos e Benefícios'!",$BK46)))+SUM((K$1&gt;='Gastos com Pessoal'!$E$7:$E$106)*(K$1&lt;='Gastos com Pessoal'!$F$7:$F$106)*(IF('Gastos com Pessoal'!$G$7:$G$106&lt;=K$1,1,0))*INDIRECT(CONCATENATE("'Gastos com Pessoal'!",$BL46)))+SUM((K$1&gt;='Gastos com Pessoal'!$E$113:$E$122)*(K$1&lt;='Gastos com Pessoal'!$F$113:$F$122)*(IF('Gastos com Pessoal'!$G$113:$G$122&lt;=K$1,1,0))*INDIRECT(CONCATENATE("'Gastos com Pessoal'!",$BM46)))+SUM((K$1&gt;='Gastos com Pessoal'!$E$7:$E$106)*(K$1&lt;='Gastos com Pessoal'!$F$7:$F$106)*(IF('Gastos com Pessoal'!$L$7:$L$106&lt;=K$1,1,0))*INDIRECT(CONCATENATE("'Gastos com Pessoal'!",$BN46)))+SUM((K$1&gt;='Gastos com Pessoal'!$E$113:$E$122)*(K$1&lt;='Gastos com Pessoal'!$F$113:$F$122)*(IF('Gastos com Pessoal'!$L$113:$L$122&lt;=K$1,1,0))*INDIRECT(CONCATENATE("'Gastos com Pessoal'!",$BO46)))+SUM((K$1&gt;='Gastos com Pessoal'!$E$7:$E$106)*(K$1&lt;='Gastos com Pessoal'!$F$7:$F$106)*(IF('Gastos com Pessoal'!$Q$7:$Q$106&lt;=K$1,1,0))*INDIRECT(CONCATENATE("'Gastos com Pessoal'!",$BP46)))+SUM((K$1&gt;='Gastos com Pessoal'!$E$113:$E$122)*(K$1&lt;='Gastos com Pessoal'!$F$113:$F$122)*(IF('Gastos com Pessoal'!$Q$113:$Q$122&lt;=K$1,1,0))*INDIRECT(CONCATENATE("'Gastos com Pessoal'!",$BQ46)))</f>
        <v>63987</v>
      </c>
      <c r="L46" s="149">
        <f t="array" aca="1" ref="L46" ca="1">SUM((L$1&gt;='Gastos com Pessoal'!$E$7:$E$106)*(L$1&lt;='Gastos com Pessoal'!$F$7:$F$106)*INDIRECT(CONCATENATE("'Encargos e Benefícios'!",$BJ46)))+SUM((L$1&gt;='Gastos com Pessoal'!$E$113:$E$122)*(L$1&lt;='Gastos com Pessoal'!$F$113:$F$122)*INDIRECT(CONCATENATE("'Encargos e Benefícios'!",$BK46)))+SUM((L$1&gt;='Gastos com Pessoal'!$E$7:$E$106)*(L$1&lt;='Gastos com Pessoal'!$F$7:$F$106)*(IF('Gastos com Pessoal'!$G$7:$G$106&lt;=L$1,1,0))*INDIRECT(CONCATENATE("'Gastos com Pessoal'!",$BL46)))+SUM((L$1&gt;='Gastos com Pessoal'!$E$113:$E$122)*(L$1&lt;='Gastos com Pessoal'!$F$113:$F$122)*(IF('Gastos com Pessoal'!$G$113:$G$122&lt;=L$1,1,0))*INDIRECT(CONCATENATE("'Gastos com Pessoal'!",$BM46)))+SUM((L$1&gt;='Gastos com Pessoal'!$E$7:$E$106)*(L$1&lt;='Gastos com Pessoal'!$F$7:$F$106)*(IF('Gastos com Pessoal'!$L$7:$L$106&lt;=L$1,1,0))*INDIRECT(CONCATENATE("'Gastos com Pessoal'!",$BN46)))+SUM((L$1&gt;='Gastos com Pessoal'!$E$113:$E$122)*(L$1&lt;='Gastos com Pessoal'!$F$113:$F$122)*(IF('Gastos com Pessoal'!$L$113:$L$122&lt;=L$1,1,0))*INDIRECT(CONCATENATE("'Gastos com Pessoal'!",$BO46)))+SUM((L$1&gt;='Gastos com Pessoal'!$E$7:$E$106)*(L$1&lt;='Gastos com Pessoal'!$F$7:$F$106)*(IF('Gastos com Pessoal'!$Q$7:$Q$106&lt;=L$1,1,0))*INDIRECT(CONCATENATE("'Gastos com Pessoal'!",$BP46)))+SUM((L$1&gt;='Gastos com Pessoal'!$E$113:$E$122)*(L$1&lt;='Gastos com Pessoal'!$F$113:$F$122)*(IF('Gastos com Pessoal'!$Q$113:$Q$122&lt;=L$1,1,0))*INDIRECT(CONCATENATE("'Gastos com Pessoal'!",$BQ46)))</f>
        <v>63987</v>
      </c>
      <c r="M46" s="149">
        <f t="array" aca="1" ref="M46" ca="1">SUM((M$1&gt;='Gastos com Pessoal'!$E$7:$E$106)*(M$1&lt;='Gastos com Pessoal'!$F$7:$F$106)*INDIRECT(CONCATENATE("'Encargos e Benefícios'!",$BJ46)))+SUM((M$1&gt;='Gastos com Pessoal'!$E$113:$E$122)*(M$1&lt;='Gastos com Pessoal'!$F$113:$F$122)*INDIRECT(CONCATENATE("'Encargos e Benefícios'!",$BK46)))+SUM((M$1&gt;='Gastos com Pessoal'!$E$7:$E$106)*(M$1&lt;='Gastos com Pessoal'!$F$7:$F$106)*(IF('Gastos com Pessoal'!$G$7:$G$106&lt;=M$1,1,0))*INDIRECT(CONCATENATE("'Gastos com Pessoal'!",$BL46)))+SUM((M$1&gt;='Gastos com Pessoal'!$E$113:$E$122)*(M$1&lt;='Gastos com Pessoal'!$F$113:$F$122)*(IF('Gastos com Pessoal'!$G$113:$G$122&lt;=M$1,1,0))*INDIRECT(CONCATENATE("'Gastos com Pessoal'!",$BM46)))+SUM((M$1&gt;='Gastos com Pessoal'!$E$7:$E$106)*(M$1&lt;='Gastos com Pessoal'!$F$7:$F$106)*(IF('Gastos com Pessoal'!$L$7:$L$106&lt;=M$1,1,0))*INDIRECT(CONCATENATE("'Gastos com Pessoal'!",$BN46)))+SUM((M$1&gt;='Gastos com Pessoal'!$E$113:$E$122)*(M$1&lt;='Gastos com Pessoal'!$F$113:$F$122)*(IF('Gastos com Pessoal'!$L$113:$L$122&lt;=M$1,1,0))*INDIRECT(CONCATENATE("'Gastos com Pessoal'!",$BO46)))+SUM((M$1&gt;='Gastos com Pessoal'!$E$7:$E$106)*(M$1&lt;='Gastos com Pessoal'!$F$7:$F$106)*(IF('Gastos com Pessoal'!$Q$7:$Q$106&lt;=M$1,1,0))*INDIRECT(CONCATENATE("'Gastos com Pessoal'!",$BP46)))+SUM((M$1&gt;='Gastos com Pessoal'!$E$113:$E$122)*(M$1&lt;='Gastos com Pessoal'!$F$113:$F$122)*(IF('Gastos com Pessoal'!$Q$113:$Q$122&lt;=M$1,1,0))*INDIRECT(CONCATENATE("'Gastos com Pessoal'!",$BQ46)))</f>
        <v>63987</v>
      </c>
      <c r="N46" s="149">
        <f t="array" aca="1" ref="N46" ca="1">SUM((N$1&gt;='Gastos com Pessoal'!$E$7:$E$106)*(N$1&lt;='Gastos com Pessoal'!$F$7:$F$106)*INDIRECT(CONCATENATE("'Encargos e Benefícios'!",$BJ46)))+SUM((N$1&gt;='Gastos com Pessoal'!$E$113:$E$122)*(N$1&lt;='Gastos com Pessoal'!$F$113:$F$122)*INDIRECT(CONCATENATE("'Encargos e Benefícios'!",$BK46)))+SUM((N$1&gt;='Gastos com Pessoal'!$E$7:$E$106)*(N$1&lt;='Gastos com Pessoal'!$F$7:$F$106)*(IF('Gastos com Pessoal'!$G$7:$G$106&lt;=N$1,1,0))*INDIRECT(CONCATENATE("'Gastos com Pessoal'!",$BL46)))+SUM((N$1&gt;='Gastos com Pessoal'!$E$113:$E$122)*(N$1&lt;='Gastos com Pessoal'!$F$113:$F$122)*(IF('Gastos com Pessoal'!$G$113:$G$122&lt;=N$1,1,0))*INDIRECT(CONCATENATE("'Gastos com Pessoal'!",$BM46)))+SUM((N$1&gt;='Gastos com Pessoal'!$E$7:$E$106)*(N$1&lt;='Gastos com Pessoal'!$F$7:$F$106)*(IF('Gastos com Pessoal'!$L$7:$L$106&lt;=N$1,1,0))*INDIRECT(CONCATENATE("'Gastos com Pessoal'!",$BN46)))+SUM((N$1&gt;='Gastos com Pessoal'!$E$113:$E$122)*(N$1&lt;='Gastos com Pessoal'!$F$113:$F$122)*(IF('Gastos com Pessoal'!$L$113:$L$122&lt;=N$1,1,0))*INDIRECT(CONCATENATE("'Gastos com Pessoal'!",$BO46)))+SUM((N$1&gt;='Gastos com Pessoal'!$E$7:$E$106)*(N$1&lt;='Gastos com Pessoal'!$F$7:$F$106)*(IF('Gastos com Pessoal'!$Q$7:$Q$106&lt;=N$1,1,0))*INDIRECT(CONCATENATE("'Gastos com Pessoal'!",$BP46)))+SUM((N$1&gt;='Gastos com Pessoal'!$E$113:$E$122)*(N$1&lt;='Gastos com Pessoal'!$F$113:$F$122)*(IF('Gastos com Pessoal'!$Q$113:$Q$122&lt;=N$1,1,0))*INDIRECT(CONCATENATE("'Gastos com Pessoal'!",$BQ46)))</f>
        <v>63987</v>
      </c>
      <c r="O46" s="149">
        <f t="array" aca="1" ref="O46" ca="1">SUM((O$1&gt;='Gastos com Pessoal'!$E$7:$E$106)*(O$1&lt;='Gastos com Pessoal'!$F$7:$F$106)*INDIRECT(CONCATENATE("'Encargos e Benefícios'!",$BJ46)))+SUM((O$1&gt;='Gastos com Pessoal'!$E$113:$E$122)*(O$1&lt;='Gastos com Pessoal'!$F$113:$F$122)*INDIRECT(CONCATENATE("'Encargos e Benefícios'!",$BK46)))+SUM((O$1&gt;='Gastos com Pessoal'!$E$7:$E$106)*(O$1&lt;='Gastos com Pessoal'!$F$7:$F$106)*(IF('Gastos com Pessoal'!$G$7:$G$106&lt;=O$1,1,0))*INDIRECT(CONCATENATE("'Gastos com Pessoal'!",$BL46)))+SUM((O$1&gt;='Gastos com Pessoal'!$E$113:$E$122)*(O$1&lt;='Gastos com Pessoal'!$F$113:$F$122)*(IF('Gastos com Pessoal'!$G$113:$G$122&lt;=O$1,1,0))*INDIRECT(CONCATENATE("'Gastos com Pessoal'!",$BM46)))+SUM((O$1&gt;='Gastos com Pessoal'!$E$7:$E$106)*(O$1&lt;='Gastos com Pessoal'!$F$7:$F$106)*(IF('Gastos com Pessoal'!$L$7:$L$106&lt;=O$1,1,0))*INDIRECT(CONCATENATE("'Gastos com Pessoal'!",$BN46)))+SUM((O$1&gt;='Gastos com Pessoal'!$E$113:$E$122)*(O$1&lt;='Gastos com Pessoal'!$F$113:$F$122)*(IF('Gastos com Pessoal'!$L$113:$L$122&lt;=O$1,1,0))*INDIRECT(CONCATENATE("'Gastos com Pessoal'!",$BO46)))+SUM((O$1&gt;='Gastos com Pessoal'!$E$7:$E$106)*(O$1&lt;='Gastos com Pessoal'!$F$7:$F$106)*(IF('Gastos com Pessoal'!$Q$7:$Q$106&lt;=O$1,1,0))*INDIRECT(CONCATENATE("'Gastos com Pessoal'!",$BP46)))+SUM((O$1&gt;='Gastos com Pessoal'!$E$113:$E$122)*(O$1&lt;='Gastos com Pessoal'!$F$113:$F$122)*(IF('Gastos com Pessoal'!$Q$113:$Q$122&lt;=O$1,1,0))*INDIRECT(CONCATENATE("'Gastos com Pessoal'!",$BQ46)))</f>
        <v>63987</v>
      </c>
      <c r="P46" s="149">
        <f t="array" aca="1" ref="P46" ca="1">SUM((P$1&gt;='Gastos com Pessoal'!$E$7:$E$106)*(P$1&lt;='Gastos com Pessoal'!$F$7:$F$106)*INDIRECT(CONCATENATE("'Encargos e Benefícios'!",$BJ46)))+SUM((P$1&gt;='Gastos com Pessoal'!$E$113:$E$122)*(P$1&lt;='Gastos com Pessoal'!$F$113:$F$122)*INDIRECT(CONCATENATE("'Encargos e Benefícios'!",$BK46)))+SUM((P$1&gt;='Gastos com Pessoal'!$E$7:$E$106)*(P$1&lt;='Gastos com Pessoal'!$F$7:$F$106)*(IF('Gastos com Pessoal'!$G$7:$G$106&lt;=P$1,1,0))*INDIRECT(CONCATENATE("'Gastos com Pessoal'!",$BL46)))+SUM((P$1&gt;='Gastos com Pessoal'!$E$113:$E$122)*(P$1&lt;='Gastos com Pessoal'!$F$113:$F$122)*(IF('Gastos com Pessoal'!$G$113:$G$122&lt;=P$1,1,0))*INDIRECT(CONCATENATE("'Gastos com Pessoal'!",$BM46)))+SUM((P$1&gt;='Gastos com Pessoal'!$E$7:$E$106)*(P$1&lt;='Gastos com Pessoal'!$F$7:$F$106)*(IF('Gastos com Pessoal'!$L$7:$L$106&lt;=P$1,1,0))*INDIRECT(CONCATENATE("'Gastos com Pessoal'!",$BN46)))+SUM((P$1&gt;='Gastos com Pessoal'!$E$113:$E$122)*(P$1&lt;='Gastos com Pessoal'!$F$113:$F$122)*(IF('Gastos com Pessoal'!$L$113:$L$122&lt;=P$1,1,0))*INDIRECT(CONCATENATE("'Gastos com Pessoal'!",$BO46)))+SUM((P$1&gt;='Gastos com Pessoal'!$E$7:$E$106)*(P$1&lt;='Gastos com Pessoal'!$F$7:$F$106)*(IF('Gastos com Pessoal'!$Q$7:$Q$106&lt;=P$1,1,0))*INDIRECT(CONCATENATE("'Gastos com Pessoal'!",$BP46)))+SUM((P$1&gt;='Gastos com Pessoal'!$E$113:$E$122)*(P$1&lt;='Gastos com Pessoal'!$F$113:$F$122)*(IF('Gastos com Pessoal'!$Q$113:$Q$122&lt;=P$1,1,0))*INDIRECT(CONCATENATE("'Gastos com Pessoal'!",$BQ46)))</f>
        <v>63987</v>
      </c>
      <c r="Q46" s="149">
        <f t="array" aca="1" ref="Q46" ca="1">SUM((Q$1&gt;='Gastos com Pessoal'!$E$7:$E$106)*(Q$1&lt;='Gastos com Pessoal'!$F$7:$F$106)*INDIRECT(CONCATENATE("'Encargos e Benefícios'!",$BJ46)))+SUM((Q$1&gt;='Gastos com Pessoal'!$E$113:$E$122)*(Q$1&lt;='Gastos com Pessoal'!$F$113:$F$122)*INDIRECT(CONCATENATE("'Encargos e Benefícios'!",$BK46)))+SUM((Q$1&gt;='Gastos com Pessoal'!$E$7:$E$106)*(Q$1&lt;='Gastos com Pessoal'!$F$7:$F$106)*(IF('Gastos com Pessoal'!$G$7:$G$106&lt;=Q$1,1,0))*INDIRECT(CONCATENATE("'Gastos com Pessoal'!",$BL46)))+SUM((Q$1&gt;='Gastos com Pessoal'!$E$113:$E$122)*(Q$1&lt;='Gastos com Pessoal'!$F$113:$F$122)*(IF('Gastos com Pessoal'!$G$113:$G$122&lt;=Q$1,1,0))*INDIRECT(CONCATENATE("'Gastos com Pessoal'!",$BM46)))+SUM((Q$1&gt;='Gastos com Pessoal'!$E$7:$E$106)*(Q$1&lt;='Gastos com Pessoal'!$F$7:$F$106)*(IF('Gastos com Pessoal'!$L$7:$L$106&lt;=Q$1,1,0))*INDIRECT(CONCATENATE("'Gastos com Pessoal'!",$BN46)))+SUM((Q$1&gt;='Gastos com Pessoal'!$E$113:$E$122)*(Q$1&lt;='Gastos com Pessoal'!$F$113:$F$122)*(IF('Gastos com Pessoal'!$L$113:$L$122&lt;=Q$1,1,0))*INDIRECT(CONCATENATE("'Gastos com Pessoal'!",$BO46)))+SUM((Q$1&gt;='Gastos com Pessoal'!$E$7:$E$106)*(Q$1&lt;='Gastos com Pessoal'!$F$7:$F$106)*(IF('Gastos com Pessoal'!$Q$7:$Q$106&lt;=Q$1,1,0))*INDIRECT(CONCATENATE("'Gastos com Pessoal'!",$BP46)))+SUM((Q$1&gt;='Gastos com Pessoal'!$E$113:$E$122)*(Q$1&lt;='Gastos com Pessoal'!$F$113:$F$122)*(IF('Gastos com Pessoal'!$Q$113:$Q$122&lt;=Q$1,1,0))*INDIRECT(CONCATENATE("'Gastos com Pessoal'!",$BQ46)))</f>
        <v>63987</v>
      </c>
      <c r="R46" s="149">
        <f t="array" aca="1" ref="R46" ca="1">SUM((R$1&gt;='Gastos com Pessoal'!$E$7:$E$106)*(R$1&lt;='Gastos com Pessoal'!$F$7:$F$106)*INDIRECT(CONCATENATE("'Encargos e Benefícios'!",$BJ46)))+SUM((R$1&gt;='Gastos com Pessoal'!$E$113:$E$122)*(R$1&lt;='Gastos com Pessoal'!$F$113:$F$122)*INDIRECT(CONCATENATE("'Encargos e Benefícios'!",$BK46)))+SUM((R$1&gt;='Gastos com Pessoal'!$E$7:$E$106)*(R$1&lt;='Gastos com Pessoal'!$F$7:$F$106)*(IF('Gastos com Pessoal'!$G$7:$G$106&lt;=R$1,1,0))*INDIRECT(CONCATENATE("'Gastos com Pessoal'!",$BL46)))+SUM((R$1&gt;='Gastos com Pessoal'!$E$113:$E$122)*(R$1&lt;='Gastos com Pessoal'!$F$113:$F$122)*(IF('Gastos com Pessoal'!$G$113:$G$122&lt;=R$1,1,0))*INDIRECT(CONCATENATE("'Gastos com Pessoal'!",$BM46)))+SUM((R$1&gt;='Gastos com Pessoal'!$E$7:$E$106)*(R$1&lt;='Gastos com Pessoal'!$F$7:$F$106)*(IF('Gastos com Pessoal'!$L$7:$L$106&lt;=R$1,1,0))*INDIRECT(CONCATENATE("'Gastos com Pessoal'!",$BN46)))+SUM((R$1&gt;='Gastos com Pessoal'!$E$113:$E$122)*(R$1&lt;='Gastos com Pessoal'!$F$113:$F$122)*(IF('Gastos com Pessoal'!$L$113:$L$122&lt;=R$1,1,0))*INDIRECT(CONCATENATE("'Gastos com Pessoal'!",$BO46)))+SUM((R$1&gt;='Gastos com Pessoal'!$E$7:$E$106)*(R$1&lt;='Gastos com Pessoal'!$F$7:$F$106)*(IF('Gastos com Pessoal'!$Q$7:$Q$106&lt;=R$1,1,0))*INDIRECT(CONCATENATE("'Gastos com Pessoal'!",$BP46)))+SUM((R$1&gt;='Gastos com Pessoal'!$E$113:$E$122)*(R$1&lt;='Gastos com Pessoal'!$F$113:$F$122)*(IF('Gastos com Pessoal'!$Q$113:$Q$122&lt;=R$1,1,0))*INDIRECT(CONCATENATE("'Gastos com Pessoal'!",$BQ46)))</f>
        <v>63987</v>
      </c>
      <c r="S46" s="149">
        <f t="array" aca="1" ref="S46" ca="1">SUM((S$1&gt;='Gastos com Pessoal'!$E$7:$E$106)*(S$1&lt;='Gastos com Pessoal'!$F$7:$F$106)*INDIRECT(CONCATENATE("'Encargos e Benefícios'!",$BJ46)))+SUM((S$1&gt;='Gastos com Pessoal'!$E$113:$E$122)*(S$1&lt;='Gastos com Pessoal'!$F$113:$F$122)*INDIRECT(CONCATENATE("'Encargos e Benefícios'!",$BK46)))+SUM((S$1&gt;='Gastos com Pessoal'!$E$7:$E$106)*(S$1&lt;='Gastos com Pessoal'!$F$7:$F$106)*(IF('Gastos com Pessoal'!$G$7:$G$106&lt;=S$1,1,0))*INDIRECT(CONCATENATE("'Gastos com Pessoal'!",$BL46)))+SUM((S$1&gt;='Gastos com Pessoal'!$E$113:$E$122)*(S$1&lt;='Gastos com Pessoal'!$F$113:$F$122)*(IF('Gastos com Pessoal'!$G$113:$G$122&lt;=S$1,1,0))*INDIRECT(CONCATENATE("'Gastos com Pessoal'!",$BM46)))+SUM((S$1&gt;='Gastos com Pessoal'!$E$7:$E$106)*(S$1&lt;='Gastos com Pessoal'!$F$7:$F$106)*(IF('Gastos com Pessoal'!$L$7:$L$106&lt;=S$1,1,0))*INDIRECT(CONCATENATE("'Gastos com Pessoal'!",$BN46)))+SUM((S$1&gt;='Gastos com Pessoal'!$E$113:$E$122)*(S$1&lt;='Gastos com Pessoal'!$F$113:$F$122)*(IF('Gastos com Pessoal'!$L$113:$L$122&lt;=S$1,1,0))*INDIRECT(CONCATENATE("'Gastos com Pessoal'!",$BO46)))+SUM((S$1&gt;='Gastos com Pessoal'!$E$7:$E$106)*(S$1&lt;='Gastos com Pessoal'!$F$7:$F$106)*(IF('Gastos com Pessoal'!$Q$7:$Q$106&lt;=S$1,1,0))*INDIRECT(CONCATENATE("'Gastos com Pessoal'!",$BP46)))+SUM((S$1&gt;='Gastos com Pessoal'!$E$113:$E$122)*(S$1&lt;='Gastos com Pessoal'!$F$113:$F$122)*(IF('Gastos com Pessoal'!$Q$113:$Q$122&lt;=S$1,1,0))*INDIRECT(CONCATENATE("'Gastos com Pessoal'!",$BQ46)))</f>
        <v>63987</v>
      </c>
      <c r="T46" s="149">
        <f t="array" aca="1" ref="T46" ca="1">SUM((T$1&gt;='Gastos com Pessoal'!$E$7:$E$106)*(T$1&lt;='Gastos com Pessoal'!$F$7:$F$106)*INDIRECT(CONCATENATE("'Encargos e Benefícios'!",$BJ46)))+SUM((T$1&gt;='Gastos com Pessoal'!$E$113:$E$122)*(T$1&lt;='Gastos com Pessoal'!$F$113:$F$122)*INDIRECT(CONCATENATE("'Encargos e Benefícios'!",$BK46)))+SUM((T$1&gt;='Gastos com Pessoal'!$E$7:$E$106)*(T$1&lt;='Gastos com Pessoal'!$F$7:$F$106)*(IF('Gastos com Pessoal'!$G$7:$G$106&lt;=T$1,1,0))*INDIRECT(CONCATENATE("'Gastos com Pessoal'!",$BL46)))+SUM((T$1&gt;='Gastos com Pessoal'!$E$113:$E$122)*(T$1&lt;='Gastos com Pessoal'!$F$113:$F$122)*(IF('Gastos com Pessoal'!$G$113:$G$122&lt;=T$1,1,0))*INDIRECT(CONCATENATE("'Gastos com Pessoal'!",$BM46)))+SUM((T$1&gt;='Gastos com Pessoal'!$E$7:$E$106)*(T$1&lt;='Gastos com Pessoal'!$F$7:$F$106)*(IF('Gastos com Pessoal'!$L$7:$L$106&lt;=T$1,1,0))*INDIRECT(CONCATENATE("'Gastos com Pessoal'!",$BN46)))+SUM((T$1&gt;='Gastos com Pessoal'!$E$113:$E$122)*(T$1&lt;='Gastos com Pessoal'!$F$113:$F$122)*(IF('Gastos com Pessoal'!$L$113:$L$122&lt;=T$1,1,0))*INDIRECT(CONCATENATE("'Gastos com Pessoal'!",$BO46)))+SUM((T$1&gt;='Gastos com Pessoal'!$E$7:$E$106)*(T$1&lt;='Gastos com Pessoal'!$F$7:$F$106)*(IF('Gastos com Pessoal'!$Q$7:$Q$106&lt;=T$1,1,0))*INDIRECT(CONCATENATE("'Gastos com Pessoal'!",$BP46)))+SUM((T$1&gt;='Gastos com Pessoal'!$E$113:$E$122)*(T$1&lt;='Gastos com Pessoal'!$F$113:$F$122)*(IF('Gastos com Pessoal'!$Q$113:$Q$122&lt;=T$1,1,0))*INDIRECT(CONCATENATE("'Gastos com Pessoal'!",$BQ46)))</f>
        <v>63987</v>
      </c>
      <c r="U46" s="149">
        <f t="array" aca="1" ref="U46" ca="1">SUM((U$1&gt;='Gastos com Pessoal'!$E$7:$E$106)*(U$1&lt;='Gastos com Pessoal'!$F$7:$F$106)*INDIRECT(CONCATENATE("'Encargos e Benefícios'!",$BJ46)))+SUM((U$1&gt;='Gastos com Pessoal'!$E$113:$E$122)*(U$1&lt;='Gastos com Pessoal'!$F$113:$F$122)*INDIRECT(CONCATENATE("'Encargos e Benefícios'!",$BK46)))+SUM((U$1&gt;='Gastos com Pessoal'!$E$7:$E$106)*(U$1&lt;='Gastos com Pessoal'!$F$7:$F$106)*(IF('Gastos com Pessoal'!$G$7:$G$106&lt;=U$1,1,0))*INDIRECT(CONCATENATE("'Gastos com Pessoal'!",$BL46)))+SUM((U$1&gt;='Gastos com Pessoal'!$E$113:$E$122)*(U$1&lt;='Gastos com Pessoal'!$F$113:$F$122)*(IF('Gastos com Pessoal'!$G$113:$G$122&lt;=U$1,1,0))*INDIRECT(CONCATENATE("'Gastos com Pessoal'!",$BM46)))+SUM((U$1&gt;='Gastos com Pessoal'!$E$7:$E$106)*(U$1&lt;='Gastos com Pessoal'!$F$7:$F$106)*(IF('Gastos com Pessoal'!$L$7:$L$106&lt;=U$1,1,0))*INDIRECT(CONCATENATE("'Gastos com Pessoal'!",$BN46)))+SUM((U$1&gt;='Gastos com Pessoal'!$E$113:$E$122)*(U$1&lt;='Gastos com Pessoal'!$F$113:$F$122)*(IF('Gastos com Pessoal'!$L$113:$L$122&lt;=U$1,1,0))*INDIRECT(CONCATENATE("'Gastos com Pessoal'!",$BO46)))+SUM((U$1&gt;='Gastos com Pessoal'!$E$7:$E$106)*(U$1&lt;='Gastos com Pessoal'!$F$7:$F$106)*(IF('Gastos com Pessoal'!$Q$7:$Q$106&lt;=U$1,1,0))*INDIRECT(CONCATENATE("'Gastos com Pessoal'!",$BP46)))+SUM((U$1&gt;='Gastos com Pessoal'!$E$113:$E$122)*(U$1&lt;='Gastos com Pessoal'!$F$113:$F$122)*(IF('Gastos com Pessoal'!$Q$113:$Q$122&lt;=U$1,1,0))*INDIRECT(CONCATENATE("'Gastos com Pessoal'!",$BQ46)))</f>
        <v>63987</v>
      </c>
      <c r="V46" s="149">
        <f t="array" aca="1" ref="V46" ca="1">SUM((V$1&gt;='Gastos com Pessoal'!$E$7:$E$106)*(V$1&lt;='Gastos com Pessoal'!$F$7:$F$106)*INDIRECT(CONCATENATE("'Encargos e Benefícios'!",$BJ46)))+SUM((V$1&gt;='Gastos com Pessoal'!$E$113:$E$122)*(V$1&lt;='Gastos com Pessoal'!$F$113:$F$122)*INDIRECT(CONCATENATE("'Encargos e Benefícios'!",$BK46)))+SUM((V$1&gt;='Gastos com Pessoal'!$E$7:$E$106)*(V$1&lt;='Gastos com Pessoal'!$F$7:$F$106)*(IF('Gastos com Pessoal'!$G$7:$G$106&lt;=V$1,1,0))*INDIRECT(CONCATENATE("'Gastos com Pessoal'!",$BL46)))+SUM((V$1&gt;='Gastos com Pessoal'!$E$113:$E$122)*(V$1&lt;='Gastos com Pessoal'!$F$113:$F$122)*(IF('Gastos com Pessoal'!$G$113:$G$122&lt;=V$1,1,0))*INDIRECT(CONCATENATE("'Gastos com Pessoal'!",$BM46)))+SUM((V$1&gt;='Gastos com Pessoal'!$E$7:$E$106)*(V$1&lt;='Gastos com Pessoal'!$F$7:$F$106)*(IF('Gastos com Pessoal'!$L$7:$L$106&lt;=V$1,1,0))*INDIRECT(CONCATENATE("'Gastos com Pessoal'!",$BN46)))+SUM((V$1&gt;='Gastos com Pessoal'!$E$113:$E$122)*(V$1&lt;='Gastos com Pessoal'!$F$113:$F$122)*(IF('Gastos com Pessoal'!$L$113:$L$122&lt;=V$1,1,0))*INDIRECT(CONCATENATE("'Gastos com Pessoal'!",$BO46)))+SUM((V$1&gt;='Gastos com Pessoal'!$E$7:$E$106)*(V$1&lt;='Gastos com Pessoal'!$F$7:$F$106)*(IF('Gastos com Pessoal'!$Q$7:$Q$106&lt;=V$1,1,0))*INDIRECT(CONCATENATE("'Gastos com Pessoal'!",$BP46)))+SUM((V$1&gt;='Gastos com Pessoal'!$E$113:$E$122)*(V$1&lt;='Gastos com Pessoal'!$F$113:$F$122)*(IF('Gastos com Pessoal'!$Q$113:$Q$122&lt;=V$1,1,0))*INDIRECT(CONCATENATE("'Gastos com Pessoal'!",$BQ46)))</f>
        <v>63987</v>
      </c>
      <c r="W46" s="149">
        <f t="array" aca="1" ref="W46" ca="1">SUM((W$1&gt;='Gastos com Pessoal'!$E$7:$E$106)*(W$1&lt;='Gastos com Pessoal'!$F$7:$F$106)*INDIRECT(CONCATENATE("'Encargos e Benefícios'!",$BJ46)))+SUM((W$1&gt;='Gastos com Pessoal'!$E$113:$E$122)*(W$1&lt;='Gastos com Pessoal'!$F$113:$F$122)*INDIRECT(CONCATENATE("'Encargos e Benefícios'!",$BK46)))+SUM((W$1&gt;='Gastos com Pessoal'!$E$7:$E$106)*(W$1&lt;='Gastos com Pessoal'!$F$7:$F$106)*(IF('Gastos com Pessoal'!$G$7:$G$106&lt;=W$1,1,0))*INDIRECT(CONCATENATE("'Gastos com Pessoal'!",$BL46)))+SUM((W$1&gt;='Gastos com Pessoal'!$E$113:$E$122)*(W$1&lt;='Gastos com Pessoal'!$F$113:$F$122)*(IF('Gastos com Pessoal'!$G$113:$G$122&lt;=W$1,1,0))*INDIRECT(CONCATENATE("'Gastos com Pessoal'!",$BM46)))+SUM((W$1&gt;='Gastos com Pessoal'!$E$7:$E$106)*(W$1&lt;='Gastos com Pessoal'!$F$7:$F$106)*(IF('Gastos com Pessoal'!$L$7:$L$106&lt;=W$1,1,0))*INDIRECT(CONCATENATE("'Gastos com Pessoal'!",$BN46)))+SUM((W$1&gt;='Gastos com Pessoal'!$E$113:$E$122)*(W$1&lt;='Gastos com Pessoal'!$F$113:$F$122)*(IF('Gastos com Pessoal'!$L$113:$L$122&lt;=W$1,1,0))*INDIRECT(CONCATENATE("'Gastos com Pessoal'!",$BO46)))+SUM((W$1&gt;='Gastos com Pessoal'!$E$7:$E$106)*(W$1&lt;='Gastos com Pessoal'!$F$7:$F$106)*(IF('Gastos com Pessoal'!$Q$7:$Q$106&lt;=W$1,1,0))*INDIRECT(CONCATENATE("'Gastos com Pessoal'!",$BP46)))+SUM((W$1&gt;='Gastos com Pessoal'!$E$113:$E$122)*(W$1&lt;='Gastos com Pessoal'!$F$113:$F$122)*(IF('Gastos com Pessoal'!$Q$113:$Q$122&lt;=W$1,1,0))*INDIRECT(CONCATENATE("'Gastos com Pessoal'!",$BQ46)))</f>
        <v>63987</v>
      </c>
      <c r="X46" s="149">
        <f t="array" aca="1" ref="X46" ca="1">SUM((X$1&gt;='Gastos com Pessoal'!$E$7:$E$106)*(X$1&lt;='Gastos com Pessoal'!$F$7:$F$106)*INDIRECT(CONCATENATE("'Encargos e Benefícios'!",$BJ46)))+SUM((X$1&gt;='Gastos com Pessoal'!$E$113:$E$122)*(X$1&lt;='Gastos com Pessoal'!$F$113:$F$122)*INDIRECT(CONCATENATE("'Encargos e Benefícios'!",$BK46)))+SUM((X$1&gt;='Gastos com Pessoal'!$E$7:$E$106)*(X$1&lt;='Gastos com Pessoal'!$F$7:$F$106)*(IF('Gastos com Pessoal'!$G$7:$G$106&lt;=X$1,1,0))*INDIRECT(CONCATENATE("'Gastos com Pessoal'!",$BL46)))+SUM((X$1&gt;='Gastos com Pessoal'!$E$113:$E$122)*(X$1&lt;='Gastos com Pessoal'!$F$113:$F$122)*(IF('Gastos com Pessoal'!$G$113:$G$122&lt;=X$1,1,0))*INDIRECT(CONCATENATE("'Gastos com Pessoal'!",$BM46)))+SUM((X$1&gt;='Gastos com Pessoal'!$E$7:$E$106)*(X$1&lt;='Gastos com Pessoal'!$F$7:$F$106)*(IF('Gastos com Pessoal'!$L$7:$L$106&lt;=X$1,1,0))*INDIRECT(CONCATENATE("'Gastos com Pessoal'!",$BN46)))+SUM((X$1&gt;='Gastos com Pessoal'!$E$113:$E$122)*(X$1&lt;='Gastos com Pessoal'!$F$113:$F$122)*(IF('Gastos com Pessoal'!$L$113:$L$122&lt;=X$1,1,0))*INDIRECT(CONCATENATE("'Gastos com Pessoal'!",$BO46)))+SUM((X$1&gt;='Gastos com Pessoal'!$E$7:$E$106)*(X$1&lt;='Gastos com Pessoal'!$F$7:$F$106)*(IF('Gastos com Pessoal'!$Q$7:$Q$106&lt;=X$1,1,0))*INDIRECT(CONCATENATE("'Gastos com Pessoal'!",$BP46)))+SUM((X$1&gt;='Gastos com Pessoal'!$E$113:$E$122)*(X$1&lt;='Gastos com Pessoal'!$F$113:$F$122)*(IF('Gastos com Pessoal'!$Q$113:$Q$122&lt;=X$1,1,0))*INDIRECT(CONCATENATE("'Gastos com Pessoal'!",$BQ46)))</f>
        <v>63987</v>
      </c>
      <c r="Y46" s="149">
        <f t="array" aca="1" ref="Y46" ca="1">SUM((Y$1&gt;='Gastos com Pessoal'!$E$7:$E$106)*(Y$1&lt;='Gastos com Pessoal'!$F$7:$F$106)*INDIRECT(CONCATENATE("'Encargos e Benefícios'!",$BJ46)))+SUM((Y$1&gt;='Gastos com Pessoal'!$E$113:$E$122)*(Y$1&lt;='Gastos com Pessoal'!$F$113:$F$122)*INDIRECT(CONCATENATE("'Encargos e Benefícios'!",$BK46)))+SUM((Y$1&gt;='Gastos com Pessoal'!$E$7:$E$106)*(Y$1&lt;='Gastos com Pessoal'!$F$7:$F$106)*(IF('Gastos com Pessoal'!$G$7:$G$106&lt;=Y$1,1,0))*INDIRECT(CONCATENATE("'Gastos com Pessoal'!",$BL46)))+SUM((Y$1&gt;='Gastos com Pessoal'!$E$113:$E$122)*(Y$1&lt;='Gastos com Pessoal'!$F$113:$F$122)*(IF('Gastos com Pessoal'!$G$113:$G$122&lt;=Y$1,1,0))*INDIRECT(CONCATENATE("'Gastos com Pessoal'!",$BM46)))+SUM((Y$1&gt;='Gastos com Pessoal'!$E$7:$E$106)*(Y$1&lt;='Gastos com Pessoal'!$F$7:$F$106)*(IF('Gastos com Pessoal'!$L$7:$L$106&lt;=Y$1,1,0))*INDIRECT(CONCATENATE("'Gastos com Pessoal'!",$BN46)))+SUM((Y$1&gt;='Gastos com Pessoal'!$E$113:$E$122)*(Y$1&lt;='Gastos com Pessoal'!$F$113:$F$122)*(IF('Gastos com Pessoal'!$L$113:$L$122&lt;=Y$1,1,0))*INDIRECT(CONCATENATE("'Gastos com Pessoal'!",$BO46)))+SUM((Y$1&gt;='Gastos com Pessoal'!$E$7:$E$106)*(Y$1&lt;='Gastos com Pessoal'!$F$7:$F$106)*(IF('Gastos com Pessoal'!$Q$7:$Q$106&lt;=Y$1,1,0))*INDIRECT(CONCATENATE("'Gastos com Pessoal'!",$BP46)))+SUM((Y$1&gt;='Gastos com Pessoal'!$E$113:$E$122)*(Y$1&lt;='Gastos com Pessoal'!$F$113:$F$122)*(IF('Gastos com Pessoal'!$Q$113:$Q$122&lt;=Y$1,1,0))*INDIRECT(CONCATENATE("'Gastos com Pessoal'!",$BQ46)))</f>
        <v>63987</v>
      </c>
      <c r="Z46" s="149">
        <f t="array" aca="1" ref="Z46" ca="1">SUM((Z$1&gt;='Gastos com Pessoal'!$E$7:$E$106)*(Z$1&lt;='Gastos com Pessoal'!$F$7:$F$106)*INDIRECT(CONCATENATE("'Encargos e Benefícios'!",$BJ46)))+SUM((Z$1&gt;='Gastos com Pessoal'!$E$113:$E$122)*(Z$1&lt;='Gastos com Pessoal'!$F$113:$F$122)*INDIRECT(CONCATENATE("'Encargos e Benefícios'!",$BK46)))+SUM((Z$1&gt;='Gastos com Pessoal'!$E$7:$E$106)*(Z$1&lt;='Gastos com Pessoal'!$F$7:$F$106)*(IF('Gastos com Pessoal'!$G$7:$G$106&lt;=Z$1,1,0))*INDIRECT(CONCATENATE("'Gastos com Pessoal'!",$BL46)))+SUM((Z$1&gt;='Gastos com Pessoal'!$E$113:$E$122)*(Z$1&lt;='Gastos com Pessoal'!$F$113:$F$122)*(IF('Gastos com Pessoal'!$G$113:$G$122&lt;=Z$1,1,0))*INDIRECT(CONCATENATE("'Gastos com Pessoal'!",$BM46)))+SUM((Z$1&gt;='Gastos com Pessoal'!$E$7:$E$106)*(Z$1&lt;='Gastos com Pessoal'!$F$7:$F$106)*(IF('Gastos com Pessoal'!$L$7:$L$106&lt;=Z$1,1,0))*INDIRECT(CONCATENATE("'Gastos com Pessoal'!",$BN46)))+SUM((Z$1&gt;='Gastos com Pessoal'!$E$113:$E$122)*(Z$1&lt;='Gastos com Pessoal'!$F$113:$F$122)*(IF('Gastos com Pessoal'!$L$113:$L$122&lt;=Z$1,1,0))*INDIRECT(CONCATENATE("'Gastos com Pessoal'!",$BO46)))+SUM((Z$1&gt;='Gastos com Pessoal'!$E$7:$E$106)*(Z$1&lt;='Gastos com Pessoal'!$F$7:$F$106)*(IF('Gastos com Pessoal'!$Q$7:$Q$106&lt;=Z$1,1,0))*INDIRECT(CONCATENATE("'Gastos com Pessoal'!",$BP46)))+SUM((Z$1&gt;='Gastos com Pessoal'!$E$113:$E$122)*(Z$1&lt;='Gastos com Pessoal'!$F$113:$F$122)*(IF('Gastos com Pessoal'!$Q$113:$Q$122&lt;=Z$1,1,0))*INDIRECT(CONCATENATE("'Gastos com Pessoal'!",$BQ46)))</f>
        <v>63987</v>
      </c>
      <c r="AA46" s="149">
        <f t="array" aca="1" ref="AA46" ca="1">SUM((AA$1&gt;='Gastos com Pessoal'!$E$7:$E$106)*(AA$1&lt;='Gastos com Pessoal'!$F$7:$F$106)*INDIRECT(CONCATENATE("'Encargos e Benefícios'!",$BJ46)))+SUM((AA$1&gt;='Gastos com Pessoal'!$E$113:$E$122)*(AA$1&lt;='Gastos com Pessoal'!$F$113:$F$122)*INDIRECT(CONCATENATE("'Encargos e Benefícios'!",$BK46)))+SUM((AA$1&gt;='Gastos com Pessoal'!$E$7:$E$106)*(AA$1&lt;='Gastos com Pessoal'!$F$7:$F$106)*(IF('Gastos com Pessoal'!$G$7:$G$106&lt;=AA$1,1,0))*INDIRECT(CONCATENATE("'Gastos com Pessoal'!",$BL46)))+SUM((AA$1&gt;='Gastos com Pessoal'!$E$113:$E$122)*(AA$1&lt;='Gastos com Pessoal'!$F$113:$F$122)*(IF('Gastos com Pessoal'!$G$113:$G$122&lt;=AA$1,1,0))*INDIRECT(CONCATENATE("'Gastos com Pessoal'!",$BM46)))+SUM((AA$1&gt;='Gastos com Pessoal'!$E$7:$E$106)*(AA$1&lt;='Gastos com Pessoal'!$F$7:$F$106)*(IF('Gastos com Pessoal'!$L$7:$L$106&lt;=AA$1,1,0))*INDIRECT(CONCATENATE("'Gastos com Pessoal'!",$BN46)))+SUM((AA$1&gt;='Gastos com Pessoal'!$E$113:$E$122)*(AA$1&lt;='Gastos com Pessoal'!$F$113:$F$122)*(IF('Gastos com Pessoal'!$L$113:$L$122&lt;=AA$1,1,0))*INDIRECT(CONCATENATE("'Gastos com Pessoal'!",$BO46)))+SUM((AA$1&gt;='Gastos com Pessoal'!$E$7:$E$106)*(AA$1&lt;='Gastos com Pessoal'!$F$7:$F$106)*(IF('Gastos com Pessoal'!$Q$7:$Q$106&lt;=AA$1,1,0))*INDIRECT(CONCATENATE("'Gastos com Pessoal'!",$BP46)))+SUM((AA$1&gt;='Gastos com Pessoal'!$E$113:$E$122)*(AA$1&lt;='Gastos com Pessoal'!$F$113:$F$122)*(IF('Gastos com Pessoal'!$Q$113:$Q$122&lt;=AA$1,1,0))*INDIRECT(CONCATENATE("'Gastos com Pessoal'!",$BQ46)))</f>
        <v>63987</v>
      </c>
      <c r="AB46" s="149">
        <f t="array" aca="1" ref="AB46" ca="1">SUM((AB$1&gt;='Gastos com Pessoal'!$E$7:$E$106)*(AB$1&lt;='Gastos com Pessoal'!$F$7:$F$106)*INDIRECT(CONCATENATE("'Encargos e Benefícios'!",$BJ46)))+SUM((AB$1&gt;='Gastos com Pessoal'!$E$113:$E$122)*(AB$1&lt;='Gastos com Pessoal'!$F$113:$F$122)*INDIRECT(CONCATENATE("'Encargos e Benefícios'!",$BK46)))+SUM((AB$1&gt;='Gastos com Pessoal'!$E$7:$E$106)*(AB$1&lt;='Gastos com Pessoal'!$F$7:$F$106)*(IF('Gastos com Pessoal'!$G$7:$G$106&lt;=AB$1,1,0))*INDIRECT(CONCATENATE("'Gastos com Pessoal'!",$BL46)))+SUM((AB$1&gt;='Gastos com Pessoal'!$E$113:$E$122)*(AB$1&lt;='Gastos com Pessoal'!$F$113:$F$122)*(IF('Gastos com Pessoal'!$G$113:$G$122&lt;=AB$1,1,0))*INDIRECT(CONCATENATE("'Gastos com Pessoal'!",$BM46)))+SUM((AB$1&gt;='Gastos com Pessoal'!$E$7:$E$106)*(AB$1&lt;='Gastos com Pessoal'!$F$7:$F$106)*(IF('Gastos com Pessoal'!$L$7:$L$106&lt;=AB$1,1,0))*INDIRECT(CONCATENATE("'Gastos com Pessoal'!",$BN46)))+SUM((AB$1&gt;='Gastos com Pessoal'!$E$113:$E$122)*(AB$1&lt;='Gastos com Pessoal'!$F$113:$F$122)*(IF('Gastos com Pessoal'!$L$113:$L$122&lt;=AB$1,1,0))*INDIRECT(CONCATENATE("'Gastos com Pessoal'!",$BO46)))+SUM((AB$1&gt;='Gastos com Pessoal'!$E$7:$E$106)*(AB$1&lt;='Gastos com Pessoal'!$F$7:$F$106)*(IF('Gastos com Pessoal'!$Q$7:$Q$106&lt;=AB$1,1,0))*INDIRECT(CONCATENATE("'Gastos com Pessoal'!",$BP46)))+SUM((AB$1&gt;='Gastos com Pessoal'!$E$113:$E$122)*(AB$1&lt;='Gastos com Pessoal'!$F$113:$F$122)*(IF('Gastos com Pessoal'!$Q$113:$Q$122&lt;=AB$1,1,0))*INDIRECT(CONCATENATE("'Gastos com Pessoal'!",$BQ46)))</f>
        <v>63987</v>
      </c>
      <c r="AC46" s="149">
        <f t="array" aca="1" ref="AC46" ca="1">SUM((AC$1&gt;='Gastos com Pessoal'!$E$7:$E$106)*(AC$1&lt;='Gastos com Pessoal'!$F$7:$F$106)*INDIRECT(CONCATENATE("'Encargos e Benefícios'!",$BJ46)))+SUM((AC$1&gt;='Gastos com Pessoal'!$E$113:$E$122)*(AC$1&lt;='Gastos com Pessoal'!$F$113:$F$122)*INDIRECT(CONCATENATE("'Encargos e Benefícios'!",$BK46)))+SUM((AC$1&gt;='Gastos com Pessoal'!$E$7:$E$106)*(AC$1&lt;='Gastos com Pessoal'!$F$7:$F$106)*(IF('Gastos com Pessoal'!$G$7:$G$106&lt;=AC$1,1,0))*INDIRECT(CONCATENATE("'Gastos com Pessoal'!",$BL46)))+SUM((AC$1&gt;='Gastos com Pessoal'!$E$113:$E$122)*(AC$1&lt;='Gastos com Pessoal'!$F$113:$F$122)*(IF('Gastos com Pessoal'!$G$113:$G$122&lt;=AC$1,1,0))*INDIRECT(CONCATENATE("'Gastos com Pessoal'!",$BM46)))+SUM((AC$1&gt;='Gastos com Pessoal'!$E$7:$E$106)*(AC$1&lt;='Gastos com Pessoal'!$F$7:$F$106)*(IF('Gastos com Pessoal'!$L$7:$L$106&lt;=AC$1,1,0))*INDIRECT(CONCATENATE("'Gastos com Pessoal'!",$BN46)))+SUM((AC$1&gt;='Gastos com Pessoal'!$E$113:$E$122)*(AC$1&lt;='Gastos com Pessoal'!$F$113:$F$122)*(IF('Gastos com Pessoal'!$L$113:$L$122&lt;=AC$1,1,0))*INDIRECT(CONCATENATE("'Gastos com Pessoal'!",$BO46)))+SUM((AC$1&gt;='Gastos com Pessoal'!$E$7:$E$106)*(AC$1&lt;='Gastos com Pessoal'!$F$7:$F$106)*(IF('Gastos com Pessoal'!$Q$7:$Q$106&lt;=AC$1,1,0))*INDIRECT(CONCATENATE("'Gastos com Pessoal'!",$BP46)))+SUM((AC$1&gt;='Gastos com Pessoal'!$E$113:$E$122)*(AC$1&lt;='Gastos com Pessoal'!$F$113:$F$122)*(IF('Gastos com Pessoal'!$Q$113:$Q$122&lt;=AC$1,1,0))*INDIRECT(CONCATENATE("'Gastos com Pessoal'!",$BQ46)))</f>
        <v>63987</v>
      </c>
      <c r="AD46" s="149">
        <f t="array" aca="1" ref="AD46" ca="1">SUM((AD$1&gt;='Gastos com Pessoal'!$E$7:$E$106)*(AD$1&lt;='Gastos com Pessoal'!$F$7:$F$106)*INDIRECT(CONCATENATE("'Encargos e Benefícios'!",$BJ46)))+SUM((AD$1&gt;='Gastos com Pessoal'!$E$113:$E$122)*(AD$1&lt;='Gastos com Pessoal'!$F$113:$F$122)*INDIRECT(CONCATENATE("'Encargos e Benefícios'!",$BK46)))+SUM((AD$1&gt;='Gastos com Pessoal'!$E$7:$E$106)*(AD$1&lt;='Gastos com Pessoal'!$F$7:$F$106)*(IF('Gastos com Pessoal'!$G$7:$G$106&lt;=AD$1,1,0))*INDIRECT(CONCATENATE("'Gastos com Pessoal'!",$BL46)))+SUM((AD$1&gt;='Gastos com Pessoal'!$E$113:$E$122)*(AD$1&lt;='Gastos com Pessoal'!$F$113:$F$122)*(IF('Gastos com Pessoal'!$G$113:$G$122&lt;=AD$1,1,0))*INDIRECT(CONCATENATE("'Gastos com Pessoal'!",$BM46)))+SUM((AD$1&gt;='Gastos com Pessoal'!$E$7:$E$106)*(AD$1&lt;='Gastos com Pessoal'!$F$7:$F$106)*(IF('Gastos com Pessoal'!$L$7:$L$106&lt;=AD$1,1,0))*INDIRECT(CONCATENATE("'Gastos com Pessoal'!",$BN46)))+SUM((AD$1&gt;='Gastos com Pessoal'!$E$113:$E$122)*(AD$1&lt;='Gastos com Pessoal'!$F$113:$F$122)*(IF('Gastos com Pessoal'!$L$113:$L$122&lt;=AD$1,1,0))*INDIRECT(CONCATENATE("'Gastos com Pessoal'!",$BO46)))+SUM((AD$1&gt;='Gastos com Pessoal'!$E$7:$E$106)*(AD$1&lt;='Gastos com Pessoal'!$F$7:$F$106)*(IF('Gastos com Pessoal'!$Q$7:$Q$106&lt;=AD$1,1,0))*INDIRECT(CONCATENATE("'Gastos com Pessoal'!",$BP46)))+SUM((AD$1&gt;='Gastos com Pessoal'!$E$113:$E$122)*(AD$1&lt;='Gastos com Pessoal'!$F$113:$F$122)*(IF('Gastos com Pessoal'!$Q$113:$Q$122&lt;=AD$1,1,0))*INDIRECT(CONCATENATE("'Gastos com Pessoal'!",$BQ46)))</f>
        <v>63987</v>
      </c>
      <c r="AE46" s="149">
        <f t="array" aca="1" ref="AE46" ca="1">SUM((AE$1&gt;='Gastos com Pessoal'!$E$7:$E$106)*(AE$1&lt;='Gastos com Pessoal'!$F$7:$F$106)*INDIRECT(CONCATENATE("'Encargos e Benefícios'!",$BJ46)))+SUM((AE$1&gt;='Gastos com Pessoal'!$E$113:$E$122)*(AE$1&lt;='Gastos com Pessoal'!$F$113:$F$122)*INDIRECT(CONCATENATE("'Encargos e Benefícios'!",$BK46)))+SUM((AE$1&gt;='Gastos com Pessoal'!$E$7:$E$106)*(AE$1&lt;='Gastos com Pessoal'!$F$7:$F$106)*(IF('Gastos com Pessoal'!$G$7:$G$106&lt;=AE$1,1,0))*INDIRECT(CONCATENATE("'Gastos com Pessoal'!",$BL46)))+SUM((AE$1&gt;='Gastos com Pessoal'!$E$113:$E$122)*(AE$1&lt;='Gastos com Pessoal'!$F$113:$F$122)*(IF('Gastos com Pessoal'!$G$113:$G$122&lt;=AE$1,1,0))*INDIRECT(CONCATENATE("'Gastos com Pessoal'!",$BM46)))+SUM((AE$1&gt;='Gastos com Pessoal'!$E$7:$E$106)*(AE$1&lt;='Gastos com Pessoal'!$F$7:$F$106)*(IF('Gastos com Pessoal'!$L$7:$L$106&lt;=AE$1,1,0))*INDIRECT(CONCATENATE("'Gastos com Pessoal'!",$BN46)))+SUM((AE$1&gt;='Gastos com Pessoal'!$E$113:$E$122)*(AE$1&lt;='Gastos com Pessoal'!$F$113:$F$122)*(IF('Gastos com Pessoal'!$L$113:$L$122&lt;=AE$1,1,0))*INDIRECT(CONCATENATE("'Gastos com Pessoal'!",$BO46)))+SUM((AE$1&gt;='Gastos com Pessoal'!$E$7:$E$106)*(AE$1&lt;='Gastos com Pessoal'!$F$7:$F$106)*(IF('Gastos com Pessoal'!$Q$7:$Q$106&lt;=AE$1,1,0))*INDIRECT(CONCATENATE("'Gastos com Pessoal'!",$BP46)))+SUM((AE$1&gt;='Gastos com Pessoal'!$E$113:$E$122)*(AE$1&lt;='Gastos com Pessoal'!$F$113:$F$122)*(IF('Gastos com Pessoal'!$Q$113:$Q$122&lt;=AE$1,1,0))*INDIRECT(CONCATENATE("'Gastos com Pessoal'!",$BQ46)))</f>
        <v>63987</v>
      </c>
      <c r="AF46" s="149">
        <f t="array" aca="1" ref="AF46" ca="1">SUM((AF$1&gt;='Gastos com Pessoal'!$E$7:$E$106)*(AF$1&lt;='Gastos com Pessoal'!$F$7:$F$106)*INDIRECT(CONCATENATE("'Encargos e Benefícios'!",$BJ46)))+SUM((AF$1&gt;='Gastos com Pessoal'!$E$113:$E$122)*(AF$1&lt;='Gastos com Pessoal'!$F$113:$F$122)*INDIRECT(CONCATENATE("'Encargos e Benefícios'!",$BK46)))+SUM((AF$1&gt;='Gastos com Pessoal'!$E$7:$E$106)*(AF$1&lt;='Gastos com Pessoal'!$F$7:$F$106)*(IF('Gastos com Pessoal'!$G$7:$G$106&lt;=AF$1,1,0))*INDIRECT(CONCATENATE("'Gastos com Pessoal'!",$BL46)))+SUM((AF$1&gt;='Gastos com Pessoal'!$E$113:$E$122)*(AF$1&lt;='Gastos com Pessoal'!$F$113:$F$122)*(IF('Gastos com Pessoal'!$G$113:$G$122&lt;=AF$1,1,0))*INDIRECT(CONCATENATE("'Gastos com Pessoal'!",$BM46)))+SUM((AF$1&gt;='Gastos com Pessoal'!$E$7:$E$106)*(AF$1&lt;='Gastos com Pessoal'!$F$7:$F$106)*(IF('Gastos com Pessoal'!$L$7:$L$106&lt;=AF$1,1,0))*INDIRECT(CONCATENATE("'Gastos com Pessoal'!",$BN46)))+SUM((AF$1&gt;='Gastos com Pessoal'!$E$113:$E$122)*(AF$1&lt;='Gastos com Pessoal'!$F$113:$F$122)*(IF('Gastos com Pessoal'!$L$113:$L$122&lt;=AF$1,1,0))*INDIRECT(CONCATENATE("'Gastos com Pessoal'!",$BO46)))+SUM((AF$1&gt;='Gastos com Pessoal'!$E$7:$E$106)*(AF$1&lt;='Gastos com Pessoal'!$F$7:$F$106)*(IF('Gastos com Pessoal'!$Q$7:$Q$106&lt;=AF$1,1,0))*INDIRECT(CONCATENATE("'Gastos com Pessoal'!",$BP46)))+SUM((AF$1&gt;='Gastos com Pessoal'!$E$113:$E$122)*(AF$1&lt;='Gastos com Pessoal'!$F$113:$F$122)*(IF('Gastos com Pessoal'!$Q$113:$Q$122&lt;=AF$1,1,0))*INDIRECT(CONCATENATE("'Gastos com Pessoal'!",$BQ46)))</f>
        <v>63987</v>
      </c>
      <c r="AG46" s="149">
        <f t="array" aca="1" ref="AG46" ca="1">SUM((AG$1&gt;='Gastos com Pessoal'!$E$7:$E$106)*(AG$1&lt;='Gastos com Pessoal'!$F$7:$F$106)*INDIRECT(CONCATENATE("'Encargos e Benefícios'!",$BJ46)))+SUM((AG$1&gt;='Gastos com Pessoal'!$E$113:$E$122)*(AG$1&lt;='Gastos com Pessoal'!$F$113:$F$122)*INDIRECT(CONCATENATE("'Encargos e Benefícios'!",$BK46)))+SUM((AG$1&gt;='Gastos com Pessoal'!$E$7:$E$106)*(AG$1&lt;='Gastos com Pessoal'!$F$7:$F$106)*(IF('Gastos com Pessoal'!$G$7:$G$106&lt;=AG$1,1,0))*INDIRECT(CONCATENATE("'Gastos com Pessoal'!",$BL46)))+SUM((AG$1&gt;='Gastos com Pessoal'!$E$113:$E$122)*(AG$1&lt;='Gastos com Pessoal'!$F$113:$F$122)*(IF('Gastos com Pessoal'!$G$113:$G$122&lt;=AG$1,1,0))*INDIRECT(CONCATENATE("'Gastos com Pessoal'!",$BM46)))+SUM((AG$1&gt;='Gastos com Pessoal'!$E$7:$E$106)*(AG$1&lt;='Gastos com Pessoal'!$F$7:$F$106)*(IF('Gastos com Pessoal'!$L$7:$L$106&lt;=AG$1,1,0))*INDIRECT(CONCATENATE("'Gastos com Pessoal'!",$BN46)))+SUM((AG$1&gt;='Gastos com Pessoal'!$E$113:$E$122)*(AG$1&lt;='Gastos com Pessoal'!$F$113:$F$122)*(IF('Gastos com Pessoal'!$L$113:$L$122&lt;=AG$1,1,0))*INDIRECT(CONCATENATE("'Gastos com Pessoal'!",$BO46)))+SUM((AG$1&gt;='Gastos com Pessoal'!$E$7:$E$106)*(AG$1&lt;='Gastos com Pessoal'!$F$7:$F$106)*(IF('Gastos com Pessoal'!$Q$7:$Q$106&lt;=AG$1,1,0))*INDIRECT(CONCATENATE("'Gastos com Pessoal'!",$BP46)))+SUM((AG$1&gt;='Gastos com Pessoal'!$E$113:$E$122)*(AG$1&lt;='Gastos com Pessoal'!$F$113:$F$122)*(IF('Gastos com Pessoal'!$Q$113:$Q$122&lt;=AG$1,1,0))*INDIRECT(CONCATENATE("'Gastos com Pessoal'!",$BQ46)))</f>
        <v>63987</v>
      </c>
      <c r="AH46" s="149">
        <f t="array" aca="1" ref="AH46" ca="1">SUM((AH$1&gt;='Gastos com Pessoal'!$E$7:$E$106)*(AH$1&lt;='Gastos com Pessoal'!$F$7:$F$106)*INDIRECT(CONCATENATE("'Encargos e Benefícios'!",$BJ46)))+SUM((AH$1&gt;='Gastos com Pessoal'!$E$113:$E$122)*(AH$1&lt;='Gastos com Pessoal'!$F$113:$F$122)*INDIRECT(CONCATENATE("'Encargos e Benefícios'!",$BK46)))+SUM((AH$1&gt;='Gastos com Pessoal'!$E$7:$E$106)*(AH$1&lt;='Gastos com Pessoal'!$F$7:$F$106)*(IF('Gastos com Pessoal'!$G$7:$G$106&lt;=AH$1,1,0))*INDIRECT(CONCATENATE("'Gastos com Pessoal'!",$BL46)))+SUM((AH$1&gt;='Gastos com Pessoal'!$E$113:$E$122)*(AH$1&lt;='Gastos com Pessoal'!$F$113:$F$122)*(IF('Gastos com Pessoal'!$G$113:$G$122&lt;=AH$1,1,0))*INDIRECT(CONCATENATE("'Gastos com Pessoal'!",$BM46)))+SUM((AH$1&gt;='Gastos com Pessoal'!$E$7:$E$106)*(AH$1&lt;='Gastos com Pessoal'!$F$7:$F$106)*(IF('Gastos com Pessoal'!$L$7:$L$106&lt;=AH$1,1,0))*INDIRECT(CONCATENATE("'Gastos com Pessoal'!",$BN46)))+SUM((AH$1&gt;='Gastos com Pessoal'!$E$113:$E$122)*(AH$1&lt;='Gastos com Pessoal'!$F$113:$F$122)*(IF('Gastos com Pessoal'!$L$113:$L$122&lt;=AH$1,1,0))*INDIRECT(CONCATENATE("'Gastos com Pessoal'!",$BO46)))+SUM((AH$1&gt;='Gastos com Pessoal'!$E$7:$E$106)*(AH$1&lt;='Gastos com Pessoal'!$F$7:$F$106)*(IF('Gastos com Pessoal'!$Q$7:$Q$106&lt;=AH$1,1,0))*INDIRECT(CONCATENATE("'Gastos com Pessoal'!",$BP46)))+SUM((AH$1&gt;='Gastos com Pessoal'!$E$113:$E$122)*(AH$1&lt;='Gastos com Pessoal'!$F$113:$F$122)*(IF('Gastos com Pessoal'!$Q$113:$Q$122&lt;=AH$1,1,0))*INDIRECT(CONCATENATE("'Gastos com Pessoal'!",$BQ46)))</f>
        <v>63987</v>
      </c>
      <c r="AI46" s="149">
        <f t="array" aca="1" ref="AI46" ca="1">SUM((AI$1&gt;='Gastos com Pessoal'!$E$7:$E$106)*(AI$1&lt;='Gastos com Pessoal'!$F$7:$F$106)*INDIRECT(CONCATENATE("'Encargos e Benefícios'!",$BJ46)))+SUM((AI$1&gt;='Gastos com Pessoal'!$E$113:$E$122)*(AI$1&lt;='Gastos com Pessoal'!$F$113:$F$122)*INDIRECT(CONCATENATE("'Encargos e Benefícios'!",$BK46)))+SUM((AI$1&gt;='Gastos com Pessoal'!$E$7:$E$106)*(AI$1&lt;='Gastos com Pessoal'!$F$7:$F$106)*(IF('Gastos com Pessoal'!$G$7:$G$106&lt;=AI$1,1,0))*INDIRECT(CONCATENATE("'Gastos com Pessoal'!",$BL46)))+SUM((AI$1&gt;='Gastos com Pessoal'!$E$113:$E$122)*(AI$1&lt;='Gastos com Pessoal'!$F$113:$F$122)*(IF('Gastos com Pessoal'!$G$113:$G$122&lt;=AI$1,1,0))*INDIRECT(CONCATENATE("'Gastos com Pessoal'!",$BM46)))+SUM((AI$1&gt;='Gastos com Pessoal'!$E$7:$E$106)*(AI$1&lt;='Gastos com Pessoal'!$F$7:$F$106)*(IF('Gastos com Pessoal'!$L$7:$L$106&lt;=AI$1,1,0))*INDIRECT(CONCATENATE("'Gastos com Pessoal'!",$BN46)))+SUM((AI$1&gt;='Gastos com Pessoal'!$E$113:$E$122)*(AI$1&lt;='Gastos com Pessoal'!$F$113:$F$122)*(IF('Gastos com Pessoal'!$L$113:$L$122&lt;=AI$1,1,0))*INDIRECT(CONCATENATE("'Gastos com Pessoal'!",$BO46)))+SUM((AI$1&gt;='Gastos com Pessoal'!$E$7:$E$106)*(AI$1&lt;='Gastos com Pessoal'!$F$7:$F$106)*(IF('Gastos com Pessoal'!$Q$7:$Q$106&lt;=AI$1,1,0))*INDIRECT(CONCATENATE("'Gastos com Pessoal'!",$BP46)))+SUM((AI$1&gt;='Gastos com Pessoal'!$E$113:$E$122)*(AI$1&lt;='Gastos com Pessoal'!$F$113:$F$122)*(IF('Gastos com Pessoal'!$Q$113:$Q$122&lt;=AI$1,1,0))*INDIRECT(CONCATENATE("'Gastos com Pessoal'!",$BQ46)))</f>
        <v>63987</v>
      </c>
      <c r="AJ46" s="149">
        <f t="array" aca="1" ref="AJ46" ca="1">SUM((AJ$1&gt;='Gastos com Pessoal'!$E$7:$E$106)*(AJ$1&lt;='Gastos com Pessoal'!$F$7:$F$106)*INDIRECT(CONCATENATE("'Encargos e Benefícios'!",$BJ46)))+SUM((AJ$1&gt;='Gastos com Pessoal'!$E$113:$E$122)*(AJ$1&lt;='Gastos com Pessoal'!$F$113:$F$122)*INDIRECT(CONCATENATE("'Encargos e Benefícios'!",$BK46)))+SUM((AJ$1&gt;='Gastos com Pessoal'!$E$7:$E$106)*(AJ$1&lt;='Gastos com Pessoal'!$F$7:$F$106)*(IF('Gastos com Pessoal'!$G$7:$G$106&lt;=AJ$1,1,0))*INDIRECT(CONCATENATE("'Gastos com Pessoal'!",$BL46)))+SUM((AJ$1&gt;='Gastos com Pessoal'!$E$113:$E$122)*(AJ$1&lt;='Gastos com Pessoal'!$F$113:$F$122)*(IF('Gastos com Pessoal'!$G$113:$G$122&lt;=AJ$1,1,0))*INDIRECT(CONCATENATE("'Gastos com Pessoal'!",$BM46)))+SUM((AJ$1&gt;='Gastos com Pessoal'!$E$7:$E$106)*(AJ$1&lt;='Gastos com Pessoal'!$F$7:$F$106)*(IF('Gastos com Pessoal'!$L$7:$L$106&lt;=AJ$1,1,0))*INDIRECT(CONCATENATE("'Gastos com Pessoal'!",$BN46)))+SUM((AJ$1&gt;='Gastos com Pessoal'!$E$113:$E$122)*(AJ$1&lt;='Gastos com Pessoal'!$F$113:$F$122)*(IF('Gastos com Pessoal'!$L$113:$L$122&lt;=AJ$1,1,0))*INDIRECT(CONCATENATE("'Gastos com Pessoal'!",$BO46)))+SUM((AJ$1&gt;='Gastos com Pessoal'!$E$7:$E$106)*(AJ$1&lt;='Gastos com Pessoal'!$F$7:$F$106)*(IF('Gastos com Pessoal'!$Q$7:$Q$106&lt;=AJ$1,1,0))*INDIRECT(CONCATENATE("'Gastos com Pessoal'!",$BP46)))+SUM((AJ$1&gt;='Gastos com Pessoal'!$E$113:$E$122)*(AJ$1&lt;='Gastos com Pessoal'!$F$113:$F$122)*(IF('Gastos com Pessoal'!$Q$113:$Q$122&lt;=AJ$1,1,0))*INDIRECT(CONCATENATE("'Gastos com Pessoal'!",$BQ46)))</f>
        <v>63987</v>
      </c>
      <c r="AK46" s="149">
        <f t="array" aca="1" ref="AK46" ca="1">SUM((AK$1&gt;='Gastos com Pessoal'!$E$7:$E$106)*(AK$1&lt;='Gastos com Pessoal'!$F$7:$F$106)*INDIRECT(CONCATENATE("'Encargos e Benefícios'!",$BJ46)))+SUM((AK$1&gt;='Gastos com Pessoal'!$E$113:$E$122)*(AK$1&lt;='Gastos com Pessoal'!$F$113:$F$122)*INDIRECT(CONCATENATE("'Encargos e Benefícios'!",$BK46)))+SUM((AK$1&gt;='Gastos com Pessoal'!$E$7:$E$106)*(AK$1&lt;='Gastos com Pessoal'!$F$7:$F$106)*(IF('Gastos com Pessoal'!$G$7:$G$106&lt;=AK$1,1,0))*INDIRECT(CONCATENATE("'Gastos com Pessoal'!",$BL46)))+SUM((AK$1&gt;='Gastos com Pessoal'!$E$113:$E$122)*(AK$1&lt;='Gastos com Pessoal'!$F$113:$F$122)*(IF('Gastos com Pessoal'!$G$113:$G$122&lt;=AK$1,1,0))*INDIRECT(CONCATENATE("'Gastos com Pessoal'!",$BM46)))+SUM((AK$1&gt;='Gastos com Pessoal'!$E$7:$E$106)*(AK$1&lt;='Gastos com Pessoal'!$F$7:$F$106)*(IF('Gastos com Pessoal'!$L$7:$L$106&lt;=AK$1,1,0))*INDIRECT(CONCATENATE("'Gastos com Pessoal'!",$BN46)))+SUM((AK$1&gt;='Gastos com Pessoal'!$E$113:$E$122)*(AK$1&lt;='Gastos com Pessoal'!$F$113:$F$122)*(IF('Gastos com Pessoal'!$L$113:$L$122&lt;=AK$1,1,0))*INDIRECT(CONCATENATE("'Gastos com Pessoal'!",$BO46)))+SUM((AK$1&gt;='Gastos com Pessoal'!$E$7:$E$106)*(AK$1&lt;='Gastos com Pessoal'!$F$7:$F$106)*(IF('Gastos com Pessoal'!$Q$7:$Q$106&lt;=AK$1,1,0))*INDIRECT(CONCATENATE("'Gastos com Pessoal'!",$BP46)))+SUM((AK$1&gt;='Gastos com Pessoal'!$E$113:$E$122)*(AK$1&lt;='Gastos com Pessoal'!$F$113:$F$122)*(IF('Gastos com Pessoal'!$Q$113:$Q$122&lt;=AK$1,1,0))*INDIRECT(CONCATENATE("'Gastos com Pessoal'!",$BQ46)))</f>
        <v>63987</v>
      </c>
      <c r="AL46" s="149">
        <f t="array" aca="1" ref="AL46" ca="1">SUM((AL$1&gt;='Gastos com Pessoal'!$E$7:$E$106)*(AL$1&lt;='Gastos com Pessoal'!$F$7:$F$106)*INDIRECT(CONCATENATE("'Encargos e Benefícios'!",$BJ46)))+SUM((AL$1&gt;='Gastos com Pessoal'!$E$113:$E$122)*(AL$1&lt;='Gastos com Pessoal'!$F$113:$F$122)*INDIRECT(CONCATENATE("'Encargos e Benefícios'!",$BK46)))+SUM((AL$1&gt;='Gastos com Pessoal'!$E$7:$E$106)*(AL$1&lt;='Gastos com Pessoal'!$F$7:$F$106)*(IF('Gastos com Pessoal'!$G$7:$G$106&lt;=AL$1,1,0))*INDIRECT(CONCATENATE("'Gastos com Pessoal'!",$BL46)))+SUM((AL$1&gt;='Gastos com Pessoal'!$E$113:$E$122)*(AL$1&lt;='Gastos com Pessoal'!$F$113:$F$122)*(IF('Gastos com Pessoal'!$G$113:$G$122&lt;=AL$1,1,0))*INDIRECT(CONCATENATE("'Gastos com Pessoal'!",$BM46)))+SUM((AL$1&gt;='Gastos com Pessoal'!$E$7:$E$106)*(AL$1&lt;='Gastos com Pessoal'!$F$7:$F$106)*(IF('Gastos com Pessoal'!$L$7:$L$106&lt;=AL$1,1,0))*INDIRECT(CONCATENATE("'Gastos com Pessoal'!",$BN46)))+SUM((AL$1&gt;='Gastos com Pessoal'!$E$113:$E$122)*(AL$1&lt;='Gastos com Pessoal'!$F$113:$F$122)*(IF('Gastos com Pessoal'!$L$113:$L$122&lt;=AL$1,1,0))*INDIRECT(CONCATENATE("'Gastos com Pessoal'!",$BO46)))+SUM((AL$1&gt;='Gastos com Pessoal'!$E$7:$E$106)*(AL$1&lt;='Gastos com Pessoal'!$F$7:$F$106)*(IF('Gastos com Pessoal'!$Q$7:$Q$106&lt;=AL$1,1,0))*INDIRECT(CONCATENATE("'Gastos com Pessoal'!",$BP46)))+SUM((AL$1&gt;='Gastos com Pessoal'!$E$113:$E$122)*(AL$1&lt;='Gastos com Pessoal'!$F$113:$F$122)*(IF('Gastos com Pessoal'!$Q$113:$Q$122&lt;=AL$1,1,0))*INDIRECT(CONCATENATE("'Gastos com Pessoal'!",$BQ46)))</f>
        <v>63987</v>
      </c>
      <c r="AM46" s="149">
        <f t="array" aca="1" ref="AM46" ca="1">SUM((AM$1&gt;='Gastos com Pessoal'!$E$7:$E$106)*(AM$1&lt;='Gastos com Pessoal'!$F$7:$F$106)*INDIRECT(CONCATENATE("'Encargos e Benefícios'!",$BJ46)))+SUM((AM$1&gt;='Gastos com Pessoal'!$E$113:$E$122)*(AM$1&lt;='Gastos com Pessoal'!$F$113:$F$122)*INDIRECT(CONCATENATE("'Encargos e Benefícios'!",$BK46)))+SUM((AM$1&gt;='Gastos com Pessoal'!$E$7:$E$106)*(AM$1&lt;='Gastos com Pessoal'!$F$7:$F$106)*(IF('Gastos com Pessoal'!$G$7:$G$106&lt;=AM$1,1,0))*INDIRECT(CONCATENATE("'Gastos com Pessoal'!",$BL46)))+SUM((AM$1&gt;='Gastos com Pessoal'!$E$113:$E$122)*(AM$1&lt;='Gastos com Pessoal'!$F$113:$F$122)*(IF('Gastos com Pessoal'!$G$113:$G$122&lt;=AM$1,1,0))*INDIRECT(CONCATENATE("'Gastos com Pessoal'!",$BM46)))+SUM((AM$1&gt;='Gastos com Pessoal'!$E$7:$E$106)*(AM$1&lt;='Gastos com Pessoal'!$F$7:$F$106)*(IF('Gastos com Pessoal'!$L$7:$L$106&lt;=AM$1,1,0))*INDIRECT(CONCATENATE("'Gastos com Pessoal'!",$BN46)))+SUM((AM$1&gt;='Gastos com Pessoal'!$E$113:$E$122)*(AM$1&lt;='Gastos com Pessoal'!$F$113:$F$122)*(IF('Gastos com Pessoal'!$L$113:$L$122&lt;=AM$1,1,0))*INDIRECT(CONCATENATE("'Gastos com Pessoal'!",$BO46)))+SUM((AM$1&gt;='Gastos com Pessoal'!$E$7:$E$106)*(AM$1&lt;='Gastos com Pessoal'!$F$7:$F$106)*(IF('Gastos com Pessoal'!$Q$7:$Q$106&lt;=AM$1,1,0))*INDIRECT(CONCATENATE("'Gastos com Pessoal'!",$BP46)))+SUM((AM$1&gt;='Gastos com Pessoal'!$E$113:$E$122)*(AM$1&lt;='Gastos com Pessoal'!$F$113:$F$122)*(IF('Gastos com Pessoal'!$Q$113:$Q$122&lt;=AM$1,1,0))*INDIRECT(CONCATENATE("'Gastos com Pessoal'!",$BQ46)))</f>
        <v>63987</v>
      </c>
      <c r="AN46" s="149">
        <f t="array" aca="1" ref="AN46" ca="1">SUM((AN$1&gt;='Gastos com Pessoal'!$E$7:$E$106)*(AN$1&lt;='Gastos com Pessoal'!$F$7:$F$106)*INDIRECT(CONCATENATE("'Encargos e Benefícios'!",$BJ46)))+SUM((AN$1&gt;='Gastos com Pessoal'!$E$113:$E$122)*(AN$1&lt;='Gastos com Pessoal'!$F$113:$F$122)*INDIRECT(CONCATENATE("'Encargos e Benefícios'!",$BK46)))+SUM((AN$1&gt;='Gastos com Pessoal'!$E$7:$E$106)*(AN$1&lt;='Gastos com Pessoal'!$F$7:$F$106)*(IF('Gastos com Pessoal'!$G$7:$G$106&lt;=AN$1,1,0))*INDIRECT(CONCATENATE("'Gastos com Pessoal'!",$BL46)))+SUM((AN$1&gt;='Gastos com Pessoal'!$E$113:$E$122)*(AN$1&lt;='Gastos com Pessoal'!$F$113:$F$122)*(IF('Gastos com Pessoal'!$G$113:$G$122&lt;=AN$1,1,0))*INDIRECT(CONCATENATE("'Gastos com Pessoal'!",$BM46)))+SUM((AN$1&gt;='Gastos com Pessoal'!$E$7:$E$106)*(AN$1&lt;='Gastos com Pessoal'!$F$7:$F$106)*(IF('Gastos com Pessoal'!$L$7:$L$106&lt;=AN$1,1,0))*INDIRECT(CONCATENATE("'Gastos com Pessoal'!",$BN46)))+SUM((AN$1&gt;='Gastos com Pessoal'!$E$113:$E$122)*(AN$1&lt;='Gastos com Pessoal'!$F$113:$F$122)*(IF('Gastos com Pessoal'!$L$113:$L$122&lt;=AN$1,1,0))*INDIRECT(CONCATENATE("'Gastos com Pessoal'!",$BO46)))+SUM((AN$1&gt;='Gastos com Pessoal'!$E$7:$E$106)*(AN$1&lt;='Gastos com Pessoal'!$F$7:$F$106)*(IF('Gastos com Pessoal'!$Q$7:$Q$106&lt;=AN$1,1,0))*INDIRECT(CONCATENATE("'Gastos com Pessoal'!",$BP46)))+SUM((AN$1&gt;='Gastos com Pessoal'!$E$113:$E$122)*(AN$1&lt;='Gastos com Pessoal'!$F$113:$F$122)*(IF('Gastos com Pessoal'!$Q$113:$Q$122&lt;=AN$1,1,0))*INDIRECT(CONCATENATE("'Gastos com Pessoal'!",$BQ46)))</f>
        <v>63987</v>
      </c>
      <c r="AO46" s="149">
        <f t="array" aca="1" ref="AO46" ca="1">SUM((AO$1&gt;='Gastos com Pessoal'!$E$7:$E$106)*(AO$1&lt;='Gastos com Pessoal'!$F$7:$F$106)*INDIRECT(CONCATENATE("'Encargos e Benefícios'!",$BJ46)))+SUM((AO$1&gt;='Gastos com Pessoal'!$E$113:$E$122)*(AO$1&lt;='Gastos com Pessoal'!$F$113:$F$122)*INDIRECT(CONCATENATE("'Encargos e Benefícios'!",$BK46)))+SUM((AO$1&gt;='Gastos com Pessoal'!$E$7:$E$106)*(AO$1&lt;='Gastos com Pessoal'!$F$7:$F$106)*(IF('Gastos com Pessoal'!$G$7:$G$106&lt;=AO$1,1,0))*INDIRECT(CONCATENATE("'Gastos com Pessoal'!",$BL46)))+SUM((AO$1&gt;='Gastos com Pessoal'!$E$113:$E$122)*(AO$1&lt;='Gastos com Pessoal'!$F$113:$F$122)*(IF('Gastos com Pessoal'!$G$113:$G$122&lt;=AO$1,1,0))*INDIRECT(CONCATENATE("'Gastos com Pessoal'!",$BM46)))+SUM((AO$1&gt;='Gastos com Pessoal'!$E$7:$E$106)*(AO$1&lt;='Gastos com Pessoal'!$F$7:$F$106)*(IF('Gastos com Pessoal'!$L$7:$L$106&lt;=AO$1,1,0))*INDIRECT(CONCATENATE("'Gastos com Pessoal'!",$BN46)))+SUM((AO$1&gt;='Gastos com Pessoal'!$E$113:$E$122)*(AO$1&lt;='Gastos com Pessoal'!$F$113:$F$122)*(IF('Gastos com Pessoal'!$L$113:$L$122&lt;=AO$1,1,0))*INDIRECT(CONCATENATE("'Gastos com Pessoal'!",$BO46)))+SUM((AO$1&gt;='Gastos com Pessoal'!$E$7:$E$106)*(AO$1&lt;='Gastos com Pessoal'!$F$7:$F$106)*(IF('Gastos com Pessoal'!$Q$7:$Q$106&lt;=AO$1,1,0))*INDIRECT(CONCATENATE("'Gastos com Pessoal'!",$BP46)))+SUM((AO$1&gt;='Gastos com Pessoal'!$E$113:$E$122)*(AO$1&lt;='Gastos com Pessoal'!$F$113:$F$122)*(IF('Gastos com Pessoal'!$Q$113:$Q$122&lt;=AO$1,1,0))*INDIRECT(CONCATENATE("'Gastos com Pessoal'!",$BQ46)))</f>
        <v>63987</v>
      </c>
      <c r="AP46" s="149">
        <f t="array" aca="1" ref="AP46" ca="1">SUM((AP$1&gt;='Gastos com Pessoal'!$E$7:$E$106)*(AP$1&lt;='Gastos com Pessoal'!$F$7:$F$106)*INDIRECT(CONCATENATE("'Encargos e Benefícios'!",$BJ46)))+SUM((AP$1&gt;='Gastos com Pessoal'!$E$113:$E$122)*(AP$1&lt;='Gastos com Pessoal'!$F$113:$F$122)*INDIRECT(CONCATENATE("'Encargos e Benefícios'!",$BK46)))+SUM((AP$1&gt;='Gastos com Pessoal'!$E$7:$E$106)*(AP$1&lt;='Gastos com Pessoal'!$F$7:$F$106)*(IF('Gastos com Pessoal'!$G$7:$G$106&lt;=AP$1,1,0))*INDIRECT(CONCATENATE("'Gastos com Pessoal'!",$BL46)))+SUM((AP$1&gt;='Gastos com Pessoal'!$E$113:$E$122)*(AP$1&lt;='Gastos com Pessoal'!$F$113:$F$122)*(IF('Gastos com Pessoal'!$G$113:$G$122&lt;=AP$1,1,0))*INDIRECT(CONCATENATE("'Gastos com Pessoal'!",$BM46)))+SUM((AP$1&gt;='Gastos com Pessoal'!$E$7:$E$106)*(AP$1&lt;='Gastos com Pessoal'!$F$7:$F$106)*(IF('Gastos com Pessoal'!$L$7:$L$106&lt;=AP$1,1,0))*INDIRECT(CONCATENATE("'Gastos com Pessoal'!",$BN46)))+SUM((AP$1&gt;='Gastos com Pessoal'!$E$113:$E$122)*(AP$1&lt;='Gastos com Pessoal'!$F$113:$F$122)*(IF('Gastos com Pessoal'!$L$113:$L$122&lt;=AP$1,1,0))*INDIRECT(CONCATENATE("'Gastos com Pessoal'!",$BO46)))+SUM((AP$1&gt;='Gastos com Pessoal'!$E$7:$E$106)*(AP$1&lt;='Gastos com Pessoal'!$F$7:$F$106)*(IF('Gastos com Pessoal'!$Q$7:$Q$106&lt;=AP$1,1,0))*INDIRECT(CONCATENATE("'Gastos com Pessoal'!",$BP46)))+SUM((AP$1&gt;='Gastos com Pessoal'!$E$113:$E$122)*(AP$1&lt;='Gastos com Pessoal'!$F$113:$F$122)*(IF('Gastos com Pessoal'!$Q$113:$Q$122&lt;=AP$1,1,0))*INDIRECT(CONCATENATE("'Gastos com Pessoal'!",$BQ46)))</f>
        <v>63987</v>
      </c>
      <c r="AQ46" s="149">
        <f t="array" aca="1" ref="AQ46" ca="1">SUM((AQ$1&gt;='Gastos com Pessoal'!$E$7:$E$106)*(AQ$1&lt;='Gastos com Pessoal'!$F$7:$F$106)*INDIRECT(CONCATENATE("'Encargos e Benefícios'!",$BJ46)))+SUM((AQ$1&gt;='Gastos com Pessoal'!$E$113:$E$122)*(AQ$1&lt;='Gastos com Pessoal'!$F$113:$F$122)*INDIRECT(CONCATENATE("'Encargos e Benefícios'!",$BK46)))+SUM((AQ$1&gt;='Gastos com Pessoal'!$E$7:$E$106)*(AQ$1&lt;='Gastos com Pessoal'!$F$7:$F$106)*(IF('Gastos com Pessoal'!$G$7:$G$106&lt;=AQ$1,1,0))*INDIRECT(CONCATENATE("'Gastos com Pessoal'!",$BL46)))+SUM((AQ$1&gt;='Gastos com Pessoal'!$E$113:$E$122)*(AQ$1&lt;='Gastos com Pessoal'!$F$113:$F$122)*(IF('Gastos com Pessoal'!$G$113:$G$122&lt;=AQ$1,1,0))*INDIRECT(CONCATENATE("'Gastos com Pessoal'!",$BM46)))+SUM((AQ$1&gt;='Gastos com Pessoal'!$E$7:$E$106)*(AQ$1&lt;='Gastos com Pessoal'!$F$7:$F$106)*(IF('Gastos com Pessoal'!$L$7:$L$106&lt;=AQ$1,1,0))*INDIRECT(CONCATENATE("'Gastos com Pessoal'!",$BN46)))+SUM((AQ$1&gt;='Gastos com Pessoal'!$E$113:$E$122)*(AQ$1&lt;='Gastos com Pessoal'!$F$113:$F$122)*(IF('Gastos com Pessoal'!$L$113:$L$122&lt;=AQ$1,1,0))*INDIRECT(CONCATENATE("'Gastos com Pessoal'!",$BO46)))+SUM((AQ$1&gt;='Gastos com Pessoal'!$E$7:$E$106)*(AQ$1&lt;='Gastos com Pessoal'!$F$7:$F$106)*(IF('Gastos com Pessoal'!$Q$7:$Q$106&lt;=AQ$1,1,0))*INDIRECT(CONCATENATE("'Gastos com Pessoal'!",$BP46)))+SUM((AQ$1&gt;='Gastos com Pessoal'!$E$113:$E$122)*(AQ$1&lt;='Gastos com Pessoal'!$F$113:$F$122)*(IF('Gastos com Pessoal'!$Q$113:$Q$122&lt;=AQ$1,1,0))*INDIRECT(CONCATENATE("'Gastos com Pessoal'!",$BQ46)))</f>
        <v>63987</v>
      </c>
      <c r="AR46" s="149">
        <f t="array" aca="1" ref="AR46" ca="1">SUM((AR$1&gt;='Gastos com Pessoal'!$E$7:$E$106)*(AR$1&lt;='Gastos com Pessoal'!$F$7:$F$106)*INDIRECT(CONCATENATE("'Encargos e Benefícios'!",$BJ46)))+SUM((AR$1&gt;='Gastos com Pessoal'!$E$113:$E$122)*(AR$1&lt;='Gastos com Pessoal'!$F$113:$F$122)*INDIRECT(CONCATENATE("'Encargos e Benefícios'!",$BK46)))+SUM((AR$1&gt;='Gastos com Pessoal'!$E$7:$E$106)*(AR$1&lt;='Gastos com Pessoal'!$F$7:$F$106)*(IF('Gastos com Pessoal'!$G$7:$G$106&lt;=AR$1,1,0))*INDIRECT(CONCATENATE("'Gastos com Pessoal'!",$BL46)))+SUM((AR$1&gt;='Gastos com Pessoal'!$E$113:$E$122)*(AR$1&lt;='Gastos com Pessoal'!$F$113:$F$122)*(IF('Gastos com Pessoal'!$G$113:$G$122&lt;=AR$1,1,0))*INDIRECT(CONCATENATE("'Gastos com Pessoal'!",$BM46)))+SUM((AR$1&gt;='Gastos com Pessoal'!$E$7:$E$106)*(AR$1&lt;='Gastos com Pessoal'!$F$7:$F$106)*(IF('Gastos com Pessoal'!$L$7:$L$106&lt;=AR$1,1,0))*INDIRECT(CONCATENATE("'Gastos com Pessoal'!",$BN46)))+SUM((AR$1&gt;='Gastos com Pessoal'!$E$113:$E$122)*(AR$1&lt;='Gastos com Pessoal'!$F$113:$F$122)*(IF('Gastos com Pessoal'!$L$113:$L$122&lt;=AR$1,1,0))*INDIRECT(CONCATENATE("'Gastos com Pessoal'!",$BO46)))+SUM((AR$1&gt;='Gastos com Pessoal'!$E$7:$E$106)*(AR$1&lt;='Gastos com Pessoal'!$F$7:$F$106)*(IF('Gastos com Pessoal'!$Q$7:$Q$106&lt;=AR$1,1,0))*INDIRECT(CONCATENATE("'Gastos com Pessoal'!",$BP46)))+SUM((AR$1&gt;='Gastos com Pessoal'!$E$113:$E$122)*(AR$1&lt;='Gastos com Pessoal'!$F$113:$F$122)*(IF('Gastos com Pessoal'!$Q$113:$Q$122&lt;=AR$1,1,0))*INDIRECT(CONCATENATE("'Gastos com Pessoal'!",$BQ46)))</f>
        <v>63987</v>
      </c>
      <c r="AS46" s="149">
        <f t="array" aca="1" ref="AS46" ca="1">SUM((AS$1&gt;='Gastos com Pessoal'!$E$7:$E$106)*(AS$1&lt;='Gastos com Pessoal'!$F$7:$F$106)*INDIRECT(CONCATENATE("'Encargos e Benefícios'!",$BJ46)))+SUM((AS$1&gt;='Gastos com Pessoal'!$E$113:$E$122)*(AS$1&lt;='Gastos com Pessoal'!$F$113:$F$122)*INDIRECT(CONCATENATE("'Encargos e Benefícios'!",$BK46)))+SUM((AS$1&gt;='Gastos com Pessoal'!$E$7:$E$106)*(AS$1&lt;='Gastos com Pessoal'!$F$7:$F$106)*(IF('Gastos com Pessoal'!$G$7:$G$106&lt;=AS$1,1,0))*INDIRECT(CONCATENATE("'Gastos com Pessoal'!",$BL46)))+SUM((AS$1&gt;='Gastos com Pessoal'!$E$113:$E$122)*(AS$1&lt;='Gastos com Pessoal'!$F$113:$F$122)*(IF('Gastos com Pessoal'!$G$113:$G$122&lt;=AS$1,1,0))*INDIRECT(CONCATENATE("'Gastos com Pessoal'!",$BM46)))+SUM((AS$1&gt;='Gastos com Pessoal'!$E$7:$E$106)*(AS$1&lt;='Gastos com Pessoal'!$F$7:$F$106)*(IF('Gastos com Pessoal'!$L$7:$L$106&lt;=AS$1,1,0))*INDIRECT(CONCATENATE("'Gastos com Pessoal'!",$BN46)))+SUM((AS$1&gt;='Gastos com Pessoal'!$E$113:$E$122)*(AS$1&lt;='Gastos com Pessoal'!$F$113:$F$122)*(IF('Gastos com Pessoal'!$L$113:$L$122&lt;=AS$1,1,0))*INDIRECT(CONCATENATE("'Gastos com Pessoal'!",$BO46)))+SUM((AS$1&gt;='Gastos com Pessoal'!$E$7:$E$106)*(AS$1&lt;='Gastos com Pessoal'!$F$7:$F$106)*(IF('Gastos com Pessoal'!$Q$7:$Q$106&lt;=AS$1,1,0))*INDIRECT(CONCATENATE("'Gastos com Pessoal'!",$BP46)))+SUM((AS$1&gt;='Gastos com Pessoal'!$E$113:$E$122)*(AS$1&lt;='Gastos com Pessoal'!$F$113:$F$122)*(IF('Gastos com Pessoal'!$Q$113:$Q$122&lt;=AS$1,1,0))*INDIRECT(CONCATENATE("'Gastos com Pessoal'!",$BQ46)))</f>
        <v>0</v>
      </c>
      <c r="AT46" s="149">
        <f t="array" aca="1" ref="AT46" ca="1">SUM((AT$1&gt;='Gastos com Pessoal'!$E$7:$E$106)*(AT$1&lt;='Gastos com Pessoal'!$F$7:$F$106)*INDIRECT(CONCATENATE("'Encargos e Benefícios'!",$BJ46)))+SUM((AT$1&gt;='Gastos com Pessoal'!$E$113:$E$122)*(AT$1&lt;='Gastos com Pessoal'!$F$113:$F$122)*INDIRECT(CONCATENATE("'Encargos e Benefícios'!",$BK46)))+SUM((AT$1&gt;='Gastos com Pessoal'!$E$7:$E$106)*(AT$1&lt;='Gastos com Pessoal'!$F$7:$F$106)*(IF('Gastos com Pessoal'!$G$7:$G$106&lt;=AT$1,1,0))*INDIRECT(CONCATENATE("'Gastos com Pessoal'!",$BL46)))+SUM((AT$1&gt;='Gastos com Pessoal'!$E$113:$E$122)*(AT$1&lt;='Gastos com Pessoal'!$F$113:$F$122)*(IF('Gastos com Pessoal'!$G$113:$G$122&lt;=AT$1,1,0))*INDIRECT(CONCATENATE("'Gastos com Pessoal'!",$BM46)))+SUM((AT$1&gt;='Gastos com Pessoal'!$E$7:$E$106)*(AT$1&lt;='Gastos com Pessoal'!$F$7:$F$106)*(IF('Gastos com Pessoal'!$L$7:$L$106&lt;=AT$1,1,0))*INDIRECT(CONCATENATE("'Gastos com Pessoal'!",$BN46)))+SUM((AT$1&gt;='Gastos com Pessoal'!$E$113:$E$122)*(AT$1&lt;='Gastos com Pessoal'!$F$113:$F$122)*(IF('Gastos com Pessoal'!$L$113:$L$122&lt;=AT$1,1,0))*INDIRECT(CONCATENATE("'Gastos com Pessoal'!",$BO46)))+SUM((AT$1&gt;='Gastos com Pessoal'!$E$7:$E$106)*(AT$1&lt;='Gastos com Pessoal'!$F$7:$F$106)*(IF('Gastos com Pessoal'!$Q$7:$Q$106&lt;=AT$1,1,0))*INDIRECT(CONCATENATE("'Gastos com Pessoal'!",$BP46)))+SUM((AT$1&gt;='Gastos com Pessoal'!$E$113:$E$122)*(AT$1&lt;='Gastos com Pessoal'!$F$113:$F$122)*(IF('Gastos com Pessoal'!$Q$113:$Q$122&lt;=AT$1,1,0))*INDIRECT(CONCATENATE("'Gastos com Pessoal'!",$BQ46)))</f>
        <v>0</v>
      </c>
      <c r="AU46" s="149">
        <f t="array" aca="1" ref="AU46" ca="1">SUM((AU$1&gt;='Gastos com Pessoal'!$E$7:$E$106)*(AU$1&lt;='Gastos com Pessoal'!$F$7:$F$106)*INDIRECT(CONCATENATE("'Encargos e Benefícios'!",$BJ46)))+SUM((AU$1&gt;='Gastos com Pessoal'!$E$113:$E$122)*(AU$1&lt;='Gastos com Pessoal'!$F$113:$F$122)*INDIRECT(CONCATENATE("'Encargos e Benefícios'!",$BK46)))+SUM((AU$1&gt;='Gastos com Pessoal'!$E$7:$E$106)*(AU$1&lt;='Gastos com Pessoal'!$F$7:$F$106)*(IF('Gastos com Pessoal'!$G$7:$G$106&lt;=AU$1,1,0))*INDIRECT(CONCATENATE("'Gastos com Pessoal'!",$BL46)))+SUM((AU$1&gt;='Gastos com Pessoal'!$E$113:$E$122)*(AU$1&lt;='Gastos com Pessoal'!$F$113:$F$122)*(IF('Gastos com Pessoal'!$G$113:$G$122&lt;=AU$1,1,0))*INDIRECT(CONCATENATE("'Gastos com Pessoal'!",$BM46)))+SUM((AU$1&gt;='Gastos com Pessoal'!$E$7:$E$106)*(AU$1&lt;='Gastos com Pessoal'!$F$7:$F$106)*(IF('Gastos com Pessoal'!$L$7:$L$106&lt;=AU$1,1,0))*INDIRECT(CONCATENATE("'Gastos com Pessoal'!",$BN46)))+SUM((AU$1&gt;='Gastos com Pessoal'!$E$113:$E$122)*(AU$1&lt;='Gastos com Pessoal'!$F$113:$F$122)*(IF('Gastos com Pessoal'!$L$113:$L$122&lt;=AU$1,1,0))*INDIRECT(CONCATENATE("'Gastos com Pessoal'!",$BO46)))+SUM((AU$1&gt;='Gastos com Pessoal'!$E$7:$E$106)*(AU$1&lt;='Gastos com Pessoal'!$F$7:$F$106)*(IF('Gastos com Pessoal'!$Q$7:$Q$106&lt;=AU$1,1,0))*INDIRECT(CONCATENATE("'Gastos com Pessoal'!",$BP46)))+SUM((AU$1&gt;='Gastos com Pessoal'!$E$113:$E$122)*(AU$1&lt;='Gastos com Pessoal'!$F$113:$F$122)*(IF('Gastos com Pessoal'!$Q$113:$Q$122&lt;=AU$1,1,0))*INDIRECT(CONCATENATE("'Gastos com Pessoal'!",$BQ46)))</f>
        <v>0</v>
      </c>
      <c r="AV46" s="149">
        <f t="array" aca="1" ref="AV46" ca="1">SUM((AV$1&gt;='Gastos com Pessoal'!$E$7:$E$106)*(AV$1&lt;='Gastos com Pessoal'!$F$7:$F$106)*INDIRECT(CONCATENATE("'Encargos e Benefícios'!",$BJ46)))+SUM((AV$1&gt;='Gastos com Pessoal'!$E$113:$E$122)*(AV$1&lt;='Gastos com Pessoal'!$F$113:$F$122)*INDIRECT(CONCATENATE("'Encargos e Benefícios'!",$BK46)))+SUM((AV$1&gt;='Gastos com Pessoal'!$E$7:$E$106)*(AV$1&lt;='Gastos com Pessoal'!$F$7:$F$106)*(IF('Gastos com Pessoal'!$G$7:$G$106&lt;=AV$1,1,0))*INDIRECT(CONCATENATE("'Gastos com Pessoal'!",$BL46)))+SUM((AV$1&gt;='Gastos com Pessoal'!$E$113:$E$122)*(AV$1&lt;='Gastos com Pessoal'!$F$113:$F$122)*(IF('Gastos com Pessoal'!$G$113:$G$122&lt;=AV$1,1,0))*INDIRECT(CONCATENATE("'Gastos com Pessoal'!",$BM46)))+SUM((AV$1&gt;='Gastos com Pessoal'!$E$7:$E$106)*(AV$1&lt;='Gastos com Pessoal'!$F$7:$F$106)*(IF('Gastos com Pessoal'!$L$7:$L$106&lt;=AV$1,1,0))*INDIRECT(CONCATENATE("'Gastos com Pessoal'!",$BN46)))+SUM((AV$1&gt;='Gastos com Pessoal'!$E$113:$E$122)*(AV$1&lt;='Gastos com Pessoal'!$F$113:$F$122)*(IF('Gastos com Pessoal'!$L$113:$L$122&lt;=AV$1,1,0))*INDIRECT(CONCATENATE("'Gastos com Pessoal'!",$BO46)))+SUM((AV$1&gt;='Gastos com Pessoal'!$E$7:$E$106)*(AV$1&lt;='Gastos com Pessoal'!$F$7:$F$106)*(IF('Gastos com Pessoal'!$Q$7:$Q$106&lt;=AV$1,1,0))*INDIRECT(CONCATENATE("'Gastos com Pessoal'!",$BP46)))+SUM((AV$1&gt;='Gastos com Pessoal'!$E$113:$E$122)*(AV$1&lt;='Gastos com Pessoal'!$F$113:$F$122)*(IF('Gastos com Pessoal'!$Q$113:$Q$122&lt;=AV$1,1,0))*INDIRECT(CONCATENATE("'Gastos com Pessoal'!",$BQ46)))</f>
        <v>0</v>
      </c>
      <c r="AW46" s="149">
        <f t="array" aca="1" ref="AW46" ca="1">SUM((AW$1&gt;='Gastos com Pessoal'!$E$7:$E$106)*(AW$1&lt;='Gastos com Pessoal'!$F$7:$F$106)*INDIRECT(CONCATENATE("'Encargos e Benefícios'!",$BJ46)))+SUM((AW$1&gt;='Gastos com Pessoal'!$E$113:$E$122)*(AW$1&lt;='Gastos com Pessoal'!$F$113:$F$122)*INDIRECT(CONCATENATE("'Encargos e Benefícios'!",$BK46)))+SUM((AW$1&gt;='Gastos com Pessoal'!$E$7:$E$106)*(AW$1&lt;='Gastos com Pessoal'!$F$7:$F$106)*(IF('Gastos com Pessoal'!$G$7:$G$106&lt;=AW$1,1,0))*INDIRECT(CONCATENATE("'Gastos com Pessoal'!",$BL46)))+SUM((AW$1&gt;='Gastos com Pessoal'!$E$113:$E$122)*(AW$1&lt;='Gastos com Pessoal'!$F$113:$F$122)*(IF('Gastos com Pessoal'!$G$113:$G$122&lt;=AW$1,1,0))*INDIRECT(CONCATENATE("'Gastos com Pessoal'!",$BM46)))+SUM((AW$1&gt;='Gastos com Pessoal'!$E$7:$E$106)*(AW$1&lt;='Gastos com Pessoal'!$F$7:$F$106)*(IF('Gastos com Pessoal'!$L$7:$L$106&lt;=AW$1,1,0))*INDIRECT(CONCATENATE("'Gastos com Pessoal'!",$BN46)))+SUM((AW$1&gt;='Gastos com Pessoal'!$E$113:$E$122)*(AW$1&lt;='Gastos com Pessoal'!$F$113:$F$122)*(IF('Gastos com Pessoal'!$L$113:$L$122&lt;=AW$1,1,0))*INDIRECT(CONCATENATE("'Gastos com Pessoal'!",$BO46)))+SUM((AW$1&gt;='Gastos com Pessoal'!$E$7:$E$106)*(AW$1&lt;='Gastos com Pessoal'!$F$7:$F$106)*(IF('Gastos com Pessoal'!$Q$7:$Q$106&lt;=AW$1,1,0))*INDIRECT(CONCATENATE("'Gastos com Pessoal'!",$BP46)))+SUM((AW$1&gt;='Gastos com Pessoal'!$E$113:$E$122)*(AW$1&lt;='Gastos com Pessoal'!$F$113:$F$122)*(IF('Gastos com Pessoal'!$Q$113:$Q$122&lt;=AW$1,1,0))*INDIRECT(CONCATENATE("'Gastos com Pessoal'!",$BQ46)))</f>
        <v>0</v>
      </c>
      <c r="AX46" s="149">
        <f t="array" aca="1" ref="AX46" ca="1">SUM((AX$1&gt;='Gastos com Pessoal'!$E$7:$E$106)*(AX$1&lt;='Gastos com Pessoal'!$F$7:$F$106)*INDIRECT(CONCATENATE("'Encargos e Benefícios'!",$BJ46)))+SUM((AX$1&gt;='Gastos com Pessoal'!$E$113:$E$122)*(AX$1&lt;='Gastos com Pessoal'!$F$113:$F$122)*INDIRECT(CONCATENATE("'Encargos e Benefícios'!",$BK46)))+SUM((AX$1&gt;='Gastos com Pessoal'!$E$7:$E$106)*(AX$1&lt;='Gastos com Pessoal'!$F$7:$F$106)*(IF('Gastos com Pessoal'!$G$7:$G$106&lt;=AX$1,1,0))*INDIRECT(CONCATENATE("'Gastos com Pessoal'!",$BL46)))+SUM((AX$1&gt;='Gastos com Pessoal'!$E$113:$E$122)*(AX$1&lt;='Gastos com Pessoal'!$F$113:$F$122)*(IF('Gastos com Pessoal'!$G$113:$G$122&lt;=AX$1,1,0))*INDIRECT(CONCATENATE("'Gastos com Pessoal'!",$BM46)))+SUM((AX$1&gt;='Gastos com Pessoal'!$E$7:$E$106)*(AX$1&lt;='Gastos com Pessoal'!$F$7:$F$106)*(IF('Gastos com Pessoal'!$L$7:$L$106&lt;=AX$1,1,0))*INDIRECT(CONCATENATE("'Gastos com Pessoal'!",$BN46)))+SUM((AX$1&gt;='Gastos com Pessoal'!$E$113:$E$122)*(AX$1&lt;='Gastos com Pessoal'!$F$113:$F$122)*(IF('Gastos com Pessoal'!$L$113:$L$122&lt;=AX$1,1,0))*INDIRECT(CONCATENATE("'Gastos com Pessoal'!",$BO46)))+SUM((AX$1&gt;='Gastos com Pessoal'!$E$7:$E$106)*(AX$1&lt;='Gastos com Pessoal'!$F$7:$F$106)*(IF('Gastos com Pessoal'!$Q$7:$Q$106&lt;=AX$1,1,0))*INDIRECT(CONCATENATE("'Gastos com Pessoal'!",$BP46)))+SUM((AX$1&gt;='Gastos com Pessoal'!$E$113:$E$122)*(AX$1&lt;='Gastos com Pessoal'!$F$113:$F$122)*(IF('Gastos com Pessoal'!$Q$113:$Q$122&lt;=AX$1,1,0))*INDIRECT(CONCATENATE("'Gastos com Pessoal'!",$BQ46)))</f>
        <v>0</v>
      </c>
      <c r="AY46" s="144">
        <f t="shared" ca="1" si="38"/>
        <v>2623467</v>
      </c>
      <c r="AZ46" s="156">
        <f t="shared" ca="1" si="39"/>
        <v>2.1896691428219213E-2</v>
      </c>
      <c r="BI46" s="280" t="s">
        <v>351</v>
      </c>
      <c r="BJ46" s="281" t="str">
        <f ca="1">IF(ISNA('Encargos e Benefícios'!AA2),"$ZZ$6:$ZZ$105",'Encargos e Benefícios'!AA2)</f>
        <v>$Q$6:$Q$105</v>
      </c>
      <c r="BK46" s="281" t="str">
        <f ca="1">IF(ISNA('Encargos e Benefícios'!AC2),"$ZZ$112:$ZZ$121",'Encargos e Benefícios'!AC2)</f>
        <v>$ZZ$112:$ZZ$121</v>
      </c>
      <c r="BL46" s="280" t="str">
        <f ca="1">IF(ISNA('Gastos com Pessoal'!AT2),"$ZZ$6:$ZZ$105",'Gastos com Pessoal'!AT2)</f>
        <v>$ZZ$6:$ZZ$105</v>
      </c>
      <c r="BM46" s="280" t="str">
        <f ca="1">IF(ISNA('Gastos com Pessoal'!AV2),"$ZZ$112:$ZZ$121",'Gastos com Pessoal'!AV2)</f>
        <v>$ZZ$112:$ZZ$121</v>
      </c>
      <c r="BN46" s="280" t="str">
        <f ca="1">IF(ISNA('Gastos com Pessoal'!AX2),"$ZZ$6:$ZZ$105",'Gastos com Pessoal'!AX2)</f>
        <v>$ZZ$6:$ZZ$105</v>
      </c>
      <c r="BO46" s="280" t="str">
        <f ca="1">IF(ISNA('Gastos com Pessoal'!AZ2),"$ZZ$112:$ZZ$121",'Gastos com Pessoal'!AZ2)</f>
        <v>$ZZ$112:$ZZ$121</v>
      </c>
      <c r="BP46" s="280" t="str">
        <f ca="1">IF(ISNA('Gastos com Pessoal'!BB2),"$ZZ$6:$ZZ$105",'Gastos com Pessoal'!BB2)</f>
        <v>$ZZ$6:$ZZ$105</v>
      </c>
      <c r="BQ46" s="280" t="str">
        <f ca="1">IF(ISNA('Gastos com Pessoal'!BD2),"$ZZ$112:$ZZ$121",'Gastos com Pessoal'!BD2)</f>
        <v>$ZZ$112:$ZZ$121</v>
      </c>
    </row>
    <row r="47" spans="1:69" s="99" customFormat="1" ht="23.25" customHeight="1">
      <c r="A47" s="28" t="s">
        <v>108</v>
      </c>
      <c r="B47" s="11" t="s">
        <v>354</v>
      </c>
      <c r="C47" s="149">
        <f t="array" aca="1" ref="C47" ca="1">SUM((C$1&gt;='Gastos com Pessoal'!$E$7:$E$106)*(C$1&lt;='Gastos com Pessoal'!$F$7:$F$106)*INDIRECT(CONCATENATE("'Encargos e Benefícios'!",$BJ47)))+SUM((C$1&gt;='Gastos com Pessoal'!$E$113:$E$122)*(C$1&lt;='Gastos com Pessoal'!$F$113:$F$122)*INDIRECT(CONCATENATE("'Encargos e Benefícios'!",$BK47)))+SUM((C$1&gt;='Gastos com Pessoal'!$E$7:$E$106)*(C$1&lt;='Gastos com Pessoal'!$F$7:$F$106)*(IF('Gastos com Pessoal'!$G$7:$G$106&lt;=C$1,1,0))*INDIRECT(CONCATENATE("'Gastos com Pessoal'!",$BL47)))+SUM((C$1&gt;='Gastos com Pessoal'!$E$113:$E$122)*(C$1&lt;='Gastos com Pessoal'!$F$113:$F$122)*(IF('Gastos com Pessoal'!$G$113:$G$122&lt;=C$1,1,0))*INDIRECT(CONCATENATE("'Gastos com Pessoal'!",$BM47)))+SUM((C$1&gt;='Gastos com Pessoal'!$E$7:$E$106)*(C$1&lt;='Gastos com Pessoal'!$F$7:$F$106)*(IF('Gastos com Pessoal'!$L$7:$L$106&lt;=C$1,1,0))*INDIRECT(CONCATENATE("'Gastos com Pessoal'!",$BN47)))+SUM((C$1&gt;='Gastos com Pessoal'!$E$113:$E$122)*(C$1&lt;='Gastos com Pessoal'!$F$113:$F$122)*(IF('Gastos com Pessoal'!$L$113:$L$122&lt;=C$1,1,0))*INDIRECT(CONCATENATE("'Gastos com Pessoal'!",$BO47)))+SUM((C$1&gt;='Gastos com Pessoal'!$E$7:$E$106)*(C$1&lt;='Gastos com Pessoal'!$F$7:$F$106)*(IF('Gastos com Pessoal'!$Q$7:$Q$106&lt;=C$1,1,0))*INDIRECT(CONCATENATE("'Gastos com Pessoal'!",$BP47)))+SUM((C$1&gt;='Gastos com Pessoal'!$E$113:$E$122)*(C$1&lt;='Gastos com Pessoal'!$F$113:$F$122)*(IF('Gastos com Pessoal'!$Q$113:$Q$122&lt;=C$1,1,0))*INDIRECT(CONCATENATE("'Gastos com Pessoal'!",$BQ47)))</f>
        <v>0</v>
      </c>
      <c r="D47" s="149">
        <f t="array" aca="1" ref="D47" ca="1">SUM((D$1&gt;='Gastos com Pessoal'!$E$7:$E$106)*(D$1&lt;='Gastos com Pessoal'!$F$7:$F$106)*INDIRECT(CONCATENATE("'Encargos e Benefícios'!",$BJ47)))+SUM((D$1&gt;='Gastos com Pessoal'!$E$113:$E$122)*(D$1&lt;='Gastos com Pessoal'!$F$113:$F$122)*INDIRECT(CONCATENATE("'Encargos e Benefícios'!",$BK47)))+SUM((D$1&gt;='Gastos com Pessoal'!$E$7:$E$106)*(D$1&lt;='Gastos com Pessoal'!$F$7:$F$106)*(IF('Gastos com Pessoal'!$G$7:$G$106&lt;=D$1,1,0))*INDIRECT(CONCATENATE("'Gastos com Pessoal'!",$BL47)))+SUM((D$1&gt;='Gastos com Pessoal'!$E$113:$E$122)*(D$1&lt;='Gastos com Pessoal'!$F$113:$F$122)*(IF('Gastos com Pessoal'!$G$113:$G$122&lt;=D$1,1,0))*INDIRECT(CONCATENATE("'Gastos com Pessoal'!",$BM47)))+SUM((D$1&gt;='Gastos com Pessoal'!$E$7:$E$106)*(D$1&lt;='Gastos com Pessoal'!$F$7:$F$106)*(IF('Gastos com Pessoal'!$L$7:$L$106&lt;=D$1,1,0))*INDIRECT(CONCATENATE("'Gastos com Pessoal'!",$BN47)))+SUM((D$1&gt;='Gastos com Pessoal'!$E$113:$E$122)*(D$1&lt;='Gastos com Pessoal'!$F$113:$F$122)*(IF('Gastos com Pessoal'!$L$113:$L$122&lt;=D$1,1,0))*INDIRECT(CONCATENATE("'Gastos com Pessoal'!",$BO47)))+SUM((D$1&gt;='Gastos com Pessoal'!$E$7:$E$106)*(D$1&lt;='Gastos com Pessoal'!$F$7:$F$106)*(IF('Gastos com Pessoal'!$Q$7:$Q$106&lt;=D$1,1,0))*INDIRECT(CONCATENATE("'Gastos com Pessoal'!",$BP47)))+SUM((D$1&gt;='Gastos com Pessoal'!$E$113:$E$122)*(D$1&lt;='Gastos com Pessoal'!$F$113:$F$122)*(IF('Gastos com Pessoal'!$Q$113:$Q$122&lt;=D$1,1,0))*INDIRECT(CONCATENATE("'Gastos com Pessoal'!",$BQ47)))</f>
        <v>41545.359999999993</v>
      </c>
      <c r="E47" s="149">
        <f t="array" aca="1" ref="E47" ca="1">SUM((E$1&gt;='Gastos com Pessoal'!$E$7:$E$106)*(E$1&lt;='Gastos com Pessoal'!$F$7:$F$106)*INDIRECT(CONCATENATE("'Encargos e Benefícios'!",$BJ47)))+SUM((E$1&gt;='Gastos com Pessoal'!$E$113:$E$122)*(E$1&lt;='Gastos com Pessoal'!$F$113:$F$122)*INDIRECT(CONCATENATE("'Encargos e Benefícios'!",$BK47)))+SUM((E$1&gt;='Gastos com Pessoal'!$E$7:$E$106)*(E$1&lt;='Gastos com Pessoal'!$F$7:$F$106)*(IF('Gastos com Pessoal'!$G$7:$G$106&lt;=E$1,1,0))*INDIRECT(CONCATENATE("'Gastos com Pessoal'!",$BL47)))+SUM((E$1&gt;='Gastos com Pessoal'!$E$113:$E$122)*(E$1&lt;='Gastos com Pessoal'!$F$113:$F$122)*(IF('Gastos com Pessoal'!$G$113:$G$122&lt;=E$1,1,0))*INDIRECT(CONCATENATE("'Gastos com Pessoal'!",$BM47)))+SUM((E$1&gt;='Gastos com Pessoal'!$E$7:$E$106)*(E$1&lt;='Gastos com Pessoal'!$F$7:$F$106)*(IF('Gastos com Pessoal'!$L$7:$L$106&lt;=E$1,1,0))*INDIRECT(CONCATENATE("'Gastos com Pessoal'!",$BN47)))+SUM((E$1&gt;='Gastos com Pessoal'!$E$113:$E$122)*(E$1&lt;='Gastos com Pessoal'!$F$113:$F$122)*(IF('Gastos com Pessoal'!$L$113:$L$122&lt;=E$1,1,0))*INDIRECT(CONCATENATE("'Gastos com Pessoal'!",$BO47)))+SUM((E$1&gt;='Gastos com Pessoal'!$E$7:$E$106)*(E$1&lt;='Gastos com Pessoal'!$F$7:$F$106)*(IF('Gastos com Pessoal'!$Q$7:$Q$106&lt;=E$1,1,0))*INDIRECT(CONCATENATE("'Gastos com Pessoal'!",$BP47)))+SUM((E$1&gt;='Gastos com Pessoal'!$E$113:$E$122)*(E$1&lt;='Gastos com Pessoal'!$F$113:$F$122)*(IF('Gastos com Pessoal'!$Q$113:$Q$122&lt;=E$1,1,0))*INDIRECT(CONCATENATE("'Gastos com Pessoal'!",$BQ47)))</f>
        <v>41545.359999999993</v>
      </c>
      <c r="F47" s="149">
        <f t="array" aca="1" ref="F47" ca="1">SUM((F$1&gt;='Gastos com Pessoal'!$E$7:$E$106)*(F$1&lt;='Gastos com Pessoal'!$F$7:$F$106)*INDIRECT(CONCATENATE("'Encargos e Benefícios'!",$BJ47)))+SUM((F$1&gt;='Gastos com Pessoal'!$E$113:$E$122)*(F$1&lt;='Gastos com Pessoal'!$F$113:$F$122)*INDIRECT(CONCATENATE("'Encargos e Benefícios'!",$BK47)))+SUM((F$1&gt;='Gastos com Pessoal'!$E$7:$E$106)*(F$1&lt;='Gastos com Pessoal'!$F$7:$F$106)*(IF('Gastos com Pessoal'!$G$7:$G$106&lt;=F$1,1,0))*INDIRECT(CONCATENATE("'Gastos com Pessoal'!",$BL47)))+SUM((F$1&gt;='Gastos com Pessoal'!$E$113:$E$122)*(F$1&lt;='Gastos com Pessoal'!$F$113:$F$122)*(IF('Gastos com Pessoal'!$G$113:$G$122&lt;=F$1,1,0))*INDIRECT(CONCATENATE("'Gastos com Pessoal'!",$BM47)))+SUM((F$1&gt;='Gastos com Pessoal'!$E$7:$E$106)*(F$1&lt;='Gastos com Pessoal'!$F$7:$F$106)*(IF('Gastos com Pessoal'!$L$7:$L$106&lt;=F$1,1,0))*INDIRECT(CONCATENATE("'Gastos com Pessoal'!",$BN47)))+SUM((F$1&gt;='Gastos com Pessoal'!$E$113:$E$122)*(F$1&lt;='Gastos com Pessoal'!$F$113:$F$122)*(IF('Gastos com Pessoal'!$L$113:$L$122&lt;=F$1,1,0))*INDIRECT(CONCATENATE("'Gastos com Pessoal'!",$BO47)))+SUM((F$1&gt;='Gastos com Pessoal'!$E$7:$E$106)*(F$1&lt;='Gastos com Pessoal'!$F$7:$F$106)*(IF('Gastos com Pessoal'!$Q$7:$Q$106&lt;=F$1,1,0))*INDIRECT(CONCATENATE("'Gastos com Pessoal'!",$BP47)))+SUM((F$1&gt;='Gastos com Pessoal'!$E$113:$E$122)*(F$1&lt;='Gastos com Pessoal'!$F$113:$F$122)*(IF('Gastos com Pessoal'!$Q$113:$Q$122&lt;=F$1,1,0))*INDIRECT(CONCATENATE("'Gastos com Pessoal'!",$BQ47)))</f>
        <v>41545.359999999993</v>
      </c>
      <c r="G47" s="149">
        <f t="array" aca="1" ref="G47" ca="1">SUM((G$1&gt;='Gastos com Pessoal'!$E$7:$E$106)*(G$1&lt;='Gastos com Pessoal'!$F$7:$F$106)*INDIRECT(CONCATENATE("'Encargos e Benefícios'!",$BJ47)))+SUM((G$1&gt;='Gastos com Pessoal'!$E$113:$E$122)*(G$1&lt;='Gastos com Pessoal'!$F$113:$F$122)*INDIRECT(CONCATENATE("'Encargos e Benefícios'!",$BK47)))+SUM((G$1&gt;='Gastos com Pessoal'!$E$7:$E$106)*(G$1&lt;='Gastos com Pessoal'!$F$7:$F$106)*(IF('Gastos com Pessoal'!$G$7:$G$106&lt;=G$1,1,0))*INDIRECT(CONCATENATE("'Gastos com Pessoal'!",$BL47)))+SUM((G$1&gt;='Gastos com Pessoal'!$E$113:$E$122)*(G$1&lt;='Gastos com Pessoal'!$F$113:$F$122)*(IF('Gastos com Pessoal'!$G$113:$G$122&lt;=G$1,1,0))*INDIRECT(CONCATENATE("'Gastos com Pessoal'!",$BM47)))+SUM((G$1&gt;='Gastos com Pessoal'!$E$7:$E$106)*(G$1&lt;='Gastos com Pessoal'!$F$7:$F$106)*(IF('Gastos com Pessoal'!$L$7:$L$106&lt;=G$1,1,0))*INDIRECT(CONCATENATE("'Gastos com Pessoal'!",$BN47)))+SUM((G$1&gt;='Gastos com Pessoal'!$E$113:$E$122)*(G$1&lt;='Gastos com Pessoal'!$F$113:$F$122)*(IF('Gastos com Pessoal'!$L$113:$L$122&lt;=G$1,1,0))*INDIRECT(CONCATENATE("'Gastos com Pessoal'!",$BO47)))+SUM((G$1&gt;='Gastos com Pessoal'!$E$7:$E$106)*(G$1&lt;='Gastos com Pessoal'!$F$7:$F$106)*(IF('Gastos com Pessoal'!$Q$7:$Q$106&lt;=G$1,1,0))*INDIRECT(CONCATENATE("'Gastos com Pessoal'!",$BP47)))+SUM((G$1&gt;='Gastos com Pessoal'!$E$113:$E$122)*(G$1&lt;='Gastos com Pessoal'!$F$113:$F$122)*(IF('Gastos com Pessoal'!$Q$113:$Q$122&lt;=G$1,1,0))*INDIRECT(CONCATENATE("'Gastos com Pessoal'!",$BQ47)))</f>
        <v>41545.359999999993</v>
      </c>
      <c r="H47" s="149">
        <f t="array" aca="1" ref="H47" ca="1">SUM((H$1&gt;='Gastos com Pessoal'!$E$7:$E$106)*(H$1&lt;='Gastos com Pessoal'!$F$7:$F$106)*INDIRECT(CONCATENATE("'Encargos e Benefícios'!",$BJ47)))+SUM((H$1&gt;='Gastos com Pessoal'!$E$113:$E$122)*(H$1&lt;='Gastos com Pessoal'!$F$113:$F$122)*INDIRECT(CONCATENATE("'Encargos e Benefícios'!",$BK47)))+SUM((H$1&gt;='Gastos com Pessoal'!$E$7:$E$106)*(H$1&lt;='Gastos com Pessoal'!$F$7:$F$106)*(IF('Gastos com Pessoal'!$G$7:$G$106&lt;=H$1,1,0))*INDIRECT(CONCATENATE("'Gastos com Pessoal'!",$BL47)))+SUM((H$1&gt;='Gastos com Pessoal'!$E$113:$E$122)*(H$1&lt;='Gastos com Pessoal'!$F$113:$F$122)*(IF('Gastos com Pessoal'!$G$113:$G$122&lt;=H$1,1,0))*INDIRECT(CONCATENATE("'Gastos com Pessoal'!",$BM47)))+SUM((H$1&gt;='Gastos com Pessoal'!$E$7:$E$106)*(H$1&lt;='Gastos com Pessoal'!$F$7:$F$106)*(IF('Gastos com Pessoal'!$L$7:$L$106&lt;=H$1,1,0))*INDIRECT(CONCATENATE("'Gastos com Pessoal'!",$BN47)))+SUM((H$1&gt;='Gastos com Pessoal'!$E$113:$E$122)*(H$1&lt;='Gastos com Pessoal'!$F$113:$F$122)*(IF('Gastos com Pessoal'!$L$113:$L$122&lt;=H$1,1,0))*INDIRECT(CONCATENATE("'Gastos com Pessoal'!",$BO47)))+SUM((H$1&gt;='Gastos com Pessoal'!$E$7:$E$106)*(H$1&lt;='Gastos com Pessoal'!$F$7:$F$106)*(IF('Gastos com Pessoal'!$Q$7:$Q$106&lt;=H$1,1,0))*INDIRECT(CONCATENATE("'Gastos com Pessoal'!",$BP47)))+SUM((H$1&gt;='Gastos com Pessoal'!$E$113:$E$122)*(H$1&lt;='Gastos com Pessoal'!$F$113:$F$122)*(IF('Gastos com Pessoal'!$Q$113:$Q$122&lt;=H$1,1,0))*INDIRECT(CONCATENATE("'Gastos com Pessoal'!",$BQ47)))</f>
        <v>41545.359999999993</v>
      </c>
      <c r="I47" s="149">
        <f t="array" aca="1" ref="I47" ca="1">SUM((I$1&gt;='Gastos com Pessoal'!$E$7:$E$106)*(I$1&lt;='Gastos com Pessoal'!$F$7:$F$106)*INDIRECT(CONCATENATE("'Encargos e Benefícios'!",$BJ47)))+SUM((I$1&gt;='Gastos com Pessoal'!$E$113:$E$122)*(I$1&lt;='Gastos com Pessoal'!$F$113:$F$122)*INDIRECT(CONCATENATE("'Encargos e Benefícios'!",$BK47)))+SUM((I$1&gt;='Gastos com Pessoal'!$E$7:$E$106)*(I$1&lt;='Gastos com Pessoal'!$F$7:$F$106)*(IF('Gastos com Pessoal'!$G$7:$G$106&lt;=I$1,1,0))*INDIRECT(CONCATENATE("'Gastos com Pessoal'!",$BL47)))+SUM((I$1&gt;='Gastos com Pessoal'!$E$113:$E$122)*(I$1&lt;='Gastos com Pessoal'!$F$113:$F$122)*(IF('Gastos com Pessoal'!$G$113:$G$122&lt;=I$1,1,0))*INDIRECT(CONCATENATE("'Gastos com Pessoal'!",$BM47)))+SUM((I$1&gt;='Gastos com Pessoal'!$E$7:$E$106)*(I$1&lt;='Gastos com Pessoal'!$F$7:$F$106)*(IF('Gastos com Pessoal'!$L$7:$L$106&lt;=I$1,1,0))*INDIRECT(CONCATENATE("'Gastos com Pessoal'!",$BN47)))+SUM((I$1&gt;='Gastos com Pessoal'!$E$113:$E$122)*(I$1&lt;='Gastos com Pessoal'!$F$113:$F$122)*(IF('Gastos com Pessoal'!$L$113:$L$122&lt;=I$1,1,0))*INDIRECT(CONCATENATE("'Gastos com Pessoal'!",$BO47)))+SUM((I$1&gt;='Gastos com Pessoal'!$E$7:$E$106)*(I$1&lt;='Gastos com Pessoal'!$F$7:$F$106)*(IF('Gastos com Pessoal'!$Q$7:$Q$106&lt;=I$1,1,0))*INDIRECT(CONCATENATE("'Gastos com Pessoal'!",$BP47)))+SUM((I$1&gt;='Gastos com Pessoal'!$E$113:$E$122)*(I$1&lt;='Gastos com Pessoal'!$F$113:$F$122)*(IF('Gastos com Pessoal'!$Q$113:$Q$122&lt;=I$1,1,0))*INDIRECT(CONCATENATE("'Gastos com Pessoal'!",$BQ47)))</f>
        <v>41545.359999999993</v>
      </c>
      <c r="J47" s="149">
        <f t="array" aca="1" ref="J47" ca="1">SUM((J$1&gt;='Gastos com Pessoal'!$E$7:$E$106)*(J$1&lt;='Gastos com Pessoal'!$F$7:$F$106)*INDIRECT(CONCATENATE("'Encargos e Benefícios'!",$BJ47)))+SUM((J$1&gt;='Gastos com Pessoal'!$E$113:$E$122)*(J$1&lt;='Gastos com Pessoal'!$F$113:$F$122)*INDIRECT(CONCATENATE("'Encargos e Benefícios'!",$BK47)))+SUM((J$1&gt;='Gastos com Pessoal'!$E$7:$E$106)*(J$1&lt;='Gastos com Pessoal'!$F$7:$F$106)*(IF('Gastos com Pessoal'!$G$7:$G$106&lt;=J$1,1,0))*INDIRECT(CONCATENATE("'Gastos com Pessoal'!",$BL47)))+SUM((J$1&gt;='Gastos com Pessoal'!$E$113:$E$122)*(J$1&lt;='Gastos com Pessoal'!$F$113:$F$122)*(IF('Gastos com Pessoal'!$G$113:$G$122&lt;=J$1,1,0))*INDIRECT(CONCATENATE("'Gastos com Pessoal'!",$BM47)))+SUM((J$1&gt;='Gastos com Pessoal'!$E$7:$E$106)*(J$1&lt;='Gastos com Pessoal'!$F$7:$F$106)*(IF('Gastos com Pessoal'!$L$7:$L$106&lt;=J$1,1,0))*INDIRECT(CONCATENATE("'Gastos com Pessoal'!",$BN47)))+SUM((J$1&gt;='Gastos com Pessoal'!$E$113:$E$122)*(J$1&lt;='Gastos com Pessoal'!$F$113:$F$122)*(IF('Gastos com Pessoal'!$L$113:$L$122&lt;=J$1,1,0))*INDIRECT(CONCATENATE("'Gastos com Pessoal'!",$BO47)))+SUM((J$1&gt;='Gastos com Pessoal'!$E$7:$E$106)*(J$1&lt;='Gastos com Pessoal'!$F$7:$F$106)*(IF('Gastos com Pessoal'!$Q$7:$Q$106&lt;=J$1,1,0))*INDIRECT(CONCATENATE("'Gastos com Pessoal'!",$BP47)))+SUM((J$1&gt;='Gastos com Pessoal'!$E$113:$E$122)*(J$1&lt;='Gastos com Pessoal'!$F$113:$F$122)*(IF('Gastos com Pessoal'!$Q$113:$Q$122&lt;=J$1,1,0))*INDIRECT(CONCATENATE("'Gastos com Pessoal'!",$BQ47)))</f>
        <v>41545.359999999993</v>
      </c>
      <c r="K47" s="149">
        <f t="array" aca="1" ref="K47" ca="1">SUM((K$1&gt;='Gastos com Pessoal'!$E$7:$E$106)*(K$1&lt;='Gastos com Pessoal'!$F$7:$F$106)*INDIRECT(CONCATENATE("'Encargos e Benefícios'!",$BJ47)))+SUM((K$1&gt;='Gastos com Pessoal'!$E$113:$E$122)*(K$1&lt;='Gastos com Pessoal'!$F$113:$F$122)*INDIRECT(CONCATENATE("'Encargos e Benefícios'!",$BK47)))+SUM((K$1&gt;='Gastos com Pessoal'!$E$7:$E$106)*(K$1&lt;='Gastos com Pessoal'!$F$7:$F$106)*(IF('Gastos com Pessoal'!$G$7:$G$106&lt;=K$1,1,0))*INDIRECT(CONCATENATE("'Gastos com Pessoal'!",$BL47)))+SUM((K$1&gt;='Gastos com Pessoal'!$E$113:$E$122)*(K$1&lt;='Gastos com Pessoal'!$F$113:$F$122)*(IF('Gastos com Pessoal'!$G$113:$G$122&lt;=K$1,1,0))*INDIRECT(CONCATENATE("'Gastos com Pessoal'!",$BM47)))+SUM((K$1&gt;='Gastos com Pessoal'!$E$7:$E$106)*(K$1&lt;='Gastos com Pessoal'!$F$7:$F$106)*(IF('Gastos com Pessoal'!$L$7:$L$106&lt;=K$1,1,0))*INDIRECT(CONCATENATE("'Gastos com Pessoal'!",$BN47)))+SUM((K$1&gt;='Gastos com Pessoal'!$E$113:$E$122)*(K$1&lt;='Gastos com Pessoal'!$F$113:$F$122)*(IF('Gastos com Pessoal'!$L$113:$L$122&lt;=K$1,1,0))*INDIRECT(CONCATENATE("'Gastos com Pessoal'!",$BO47)))+SUM((K$1&gt;='Gastos com Pessoal'!$E$7:$E$106)*(K$1&lt;='Gastos com Pessoal'!$F$7:$F$106)*(IF('Gastos com Pessoal'!$Q$7:$Q$106&lt;=K$1,1,0))*INDIRECT(CONCATENATE("'Gastos com Pessoal'!",$BP47)))+SUM((K$1&gt;='Gastos com Pessoal'!$E$113:$E$122)*(K$1&lt;='Gastos com Pessoal'!$F$113:$F$122)*(IF('Gastos com Pessoal'!$Q$113:$Q$122&lt;=K$1,1,0))*INDIRECT(CONCATENATE("'Gastos com Pessoal'!",$BQ47)))</f>
        <v>41545.359999999993</v>
      </c>
      <c r="L47" s="149">
        <f t="array" aca="1" ref="L47" ca="1">SUM((L$1&gt;='Gastos com Pessoal'!$E$7:$E$106)*(L$1&lt;='Gastos com Pessoal'!$F$7:$F$106)*INDIRECT(CONCATENATE("'Encargos e Benefícios'!",$BJ47)))+SUM((L$1&gt;='Gastos com Pessoal'!$E$113:$E$122)*(L$1&lt;='Gastos com Pessoal'!$F$113:$F$122)*INDIRECT(CONCATENATE("'Encargos e Benefícios'!",$BK47)))+SUM((L$1&gt;='Gastos com Pessoal'!$E$7:$E$106)*(L$1&lt;='Gastos com Pessoal'!$F$7:$F$106)*(IF('Gastos com Pessoal'!$G$7:$G$106&lt;=L$1,1,0))*INDIRECT(CONCATENATE("'Gastos com Pessoal'!",$BL47)))+SUM((L$1&gt;='Gastos com Pessoal'!$E$113:$E$122)*(L$1&lt;='Gastos com Pessoal'!$F$113:$F$122)*(IF('Gastos com Pessoal'!$G$113:$G$122&lt;=L$1,1,0))*INDIRECT(CONCATENATE("'Gastos com Pessoal'!",$BM47)))+SUM((L$1&gt;='Gastos com Pessoal'!$E$7:$E$106)*(L$1&lt;='Gastos com Pessoal'!$F$7:$F$106)*(IF('Gastos com Pessoal'!$L$7:$L$106&lt;=L$1,1,0))*INDIRECT(CONCATENATE("'Gastos com Pessoal'!",$BN47)))+SUM((L$1&gt;='Gastos com Pessoal'!$E$113:$E$122)*(L$1&lt;='Gastos com Pessoal'!$F$113:$F$122)*(IF('Gastos com Pessoal'!$L$113:$L$122&lt;=L$1,1,0))*INDIRECT(CONCATENATE("'Gastos com Pessoal'!",$BO47)))+SUM((L$1&gt;='Gastos com Pessoal'!$E$7:$E$106)*(L$1&lt;='Gastos com Pessoal'!$F$7:$F$106)*(IF('Gastos com Pessoal'!$Q$7:$Q$106&lt;=L$1,1,0))*INDIRECT(CONCATENATE("'Gastos com Pessoal'!",$BP47)))+SUM((L$1&gt;='Gastos com Pessoal'!$E$113:$E$122)*(L$1&lt;='Gastos com Pessoal'!$F$113:$F$122)*(IF('Gastos com Pessoal'!$Q$113:$Q$122&lt;=L$1,1,0))*INDIRECT(CONCATENATE("'Gastos com Pessoal'!",$BQ47)))</f>
        <v>41545.359999999993</v>
      </c>
      <c r="M47" s="149">
        <f t="array" aca="1" ref="M47" ca="1">SUM((M$1&gt;='Gastos com Pessoal'!$E$7:$E$106)*(M$1&lt;='Gastos com Pessoal'!$F$7:$F$106)*INDIRECT(CONCATENATE("'Encargos e Benefícios'!",$BJ47)))+SUM((M$1&gt;='Gastos com Pessoal'!$E$113:$E$122)*(M$1&lt;='Gastos com Pessoal'!$F$113:$F$122)*INDIRECT(CONCATENATE("'Encargos e Benefícios'!",$BK47)))+SUM((M$1&gt;='Gastos com Pessoal'!$E$7:$E$106)*(M$1&lt;='Gastos com Pessoal'!$F$7:$F$106)*(IF('Gastos com Pessoal'!$G$7:$G$106&lt;=M$1,1,0))*INDIRECT(CONCATENATE("'Gastos com Pessoal'!",$BL47)))+SUM((M$1&gt;='Gastos com Pessoal'!$E$113:$E$122)*(M$1&lt;='Gastos com Pessoal'!$F$113:$F$122)*(IF('Gastos com Pessoal'!$G$113:$G$122&lt;=M$1,1,0))*INDIRECT(CONCATENATE("'Gastos com Pessoal'!",$BM47)))+SUM((M$1&gt;='Gastos com Pessoal'!$E$7:$E$106)*(M$1&lt;='Gastos com Pessoal'!$F$7:$F$106)*(IF('Gastos com Pessoal'!$L$7:$L$106&lt;=M$1,1,0))*INDIRECT(CONCATENATE("'Gastos com Pessoal'!",$BN47)))+SUM((M$1&gt;='Gastos com Pessoal'!$E$113:$E$122)*(M$1&lt;='Gastos com Pessoal'!$F$113:$F$122)*(IF('Gastos com Pessoal'!$L$113:$L$122&lt;=M$1,1,0))*INDIRECT(CONCATENATE("'Gastos com Pessoal'!",$BO47)))+SUM((M$1&gt;='Gastos com Pessoal'!$E$7:$E$106)*(M$1&lt;='Gastos com Pessoal'!$F$7:$F$106)*(IF('Gastos com Pessoal'!$Q$7:$Q$106&lt;=M$1,1,0))*INDIRECT(CONCATENATE("'Gastos com Pessoal'!",$BP47)))+SUM((M$1&gt;='Gastos com Pessoal'!$E$113:$E$122)*(M$1&lt;='Gastos com Pessoal'!$F$113:$F$122)*(IF('Gastos com Pessoal'!$Q$113:$Q$122&lt;=M$1,1,0))*INDIRECT(CONCATENATE("'Gastos com Pessoal'!",$BQ47)))</f>
        <v>41545.359999999993</v>
      </c>
      <c r="N47" s="149">
        <f t="array" aca="1" ref="N47" ca="1">SUM((N$1&gt;='Gastos com Pessoal'!$E$7:$E$106)*(N$1&lt;='Gastos com Pessoal'!$F$7:$F$106)*INDIRECT(CONCATENATE("'Encargos e Benefícios'!",$BJ47)))+SUM((N$1&gt;='Gastos com Pessoal'!$E$113:$E$122)*(N$1&lt;='Gastos com Pessoal'!$F$113:$F$122)*INDIRECT(CONCATENATE("'Encargos e Benefícios'!",$BK47)))+SUM((N$1&gt;='Gastos com Pessoal'!$E$7:$E$106)*(N$1&lt;='Gastos com Pessoal'!$F$7:$F$106)*(IF('Gastos com Pessoal'!$G$7:$G$106&lt;=N$1,1,0))*INDIRECT(CONCATENATE("'Gastos com Pessoal'!",$BL47)))+SUM((N$1&gt;='Gastos com Pessoal'!$E$113:$E$122)*(N$1&lt;='Gastos com Pessoal'!$F$113:$F$122)*(IF('Gastos com Pessoal'!$G$113:$G$122&lt;=N$1,1,0))*INDIRECT(CONCATENATE("'Gastos com Pessoal'!",$BM47)))+SUM((N$1&gt;='Gastos com Pessoal'!$E$7:$E$106)*(N$1&lt;='Gastos com Pessoal'!$F$7:$F$106)*(IF('Gastos com Pessoal'!$L$7:$L$106&lt;=N$1,1,0))*INDIRECT(CONCATENATE("'Gastos com Pessoal'!",$BN47)))+SUM((N$1&gt;='Gastos com Pessoal'!$E$113:$E$122)*(N$1&lt;='Gastos com Pessoal'!$F$113:$F$122)*(IF('Gastos com Pessoal'!$L$113:$L$122&lt;=N$1,1,0))*INDIRECT(CONCATENATE("'Gastos com Pessoal'!",$BO47)))+SUM((N$1&gt;='Gastos com Pessoal'!$E$7:$E$106)*(N$1&lt;='Gastos com Pessoal'!$F$7:$F$106)*(IF('Gastos com Pessoal'!$Q$7:$Q$106&lt;=N$1,1,0))*INDIRECT(CONCATENATE("'Gastos com Pessoal'!",$BP47)))+SUM((N$1&gt;='Gastos com Pessoal'!$E$113:$E$122)*(N$1&lt;='Gastos com Pessoal'!$F$113:$F$122)*(IF('Gastos com Pessoal'!$Q$113:$Q$122&lt;=N$1,1,0))*INDIRECT(CONCATENATE("'Gastos com Pessoal'!",$BQ47)))</f>
        <v>41545.359999999993</v>
      </c>
      <c r="O47" s="149">
        <f t="array" aca="1" ref="O47" ca="1">SUM((O$1&gt;='Gastos com Pessoal'!$E$7:$E$106)*(O$1&lt;='Gastos com Pessoal'!$F$7:$F$106)*INDIRECT(CONCATENATE("'Encargos e Benefícios'!",$BJ47)))+SUM((O$1&gt;='Gastos com Pessoal'!$E$113:$E$122)*(O$1&lt;='Gastos com Pessoal'!$F$113:$F$122)*INDIRECT(CONCATENATE("'Encargos e Benefícios'!",$BK47)))+SUM((O$1&gt;='Gastos com Pessoal'!$E$7:$E$106)*(O$1&lt;='Gastos com Pessoal'!$F$7:$F$106)*(IF('Gastos com Pessoal'!$G$7:$G$106&lt;=O$1,1,0))*INDIRECT(CONCATENATE("'Gastos com Pessoal'!",$BL47)))+SUM((O$1&gt;='Gastos com Pessoal'!$E$113:$E$122)*(O$1&lt;='Gastos com Pessoal'!$F$113:$F$122)*(IF('Gastos com Pessoal'!$G$113:$G$122&lt;=O$1,1,0))*INDIRECT(CONCATENATE("'Gastos com Pessoal'!",$BM47)))+SUM((O$1&gt;='Gastos com Pessoal'!$E$7:$E$106)*(O$1&lt;='Gastos com Pessoal'!$F$7:$F$106)*(IF('Gastos com Pessoal'!$L$7:$L$106&lt;=O$1,1,0))*INDIRECT(CONCATENATE("'Gastos com Pessoal'!",$BN47)))+SUM((O$1&gt;='Gastos com Pessoal'!$E$113:$E$122)*(O$1&lt;='Gastos com Pessoal'!$F$113:$F$122)*(IF('Gastos com Pessoal'!$L$113:$L$122&lt;=O$1,1,0))*INDIRECT(CONCATENATE("'Gastos com Pessoal'!",$BO47)))+SUM((O$1&gt;='Gastos com Pessoal'!$E$7:$E$106)*(O$1&lt;='Gastos com Pessoal'!$F$7:$F$106)*(IF('Gastos com Pessoal'!$Q$7:$Q$106&lt;=O$1,1,0))*INDIRECT(CONCATENATE("'Gastos com Pessoal'!",$BP47)))+SUM((O$1&gt;='Gastos com Pessoal'!$E$113:$E$122)*(O$1&lt;='Gastos com Pessoal'!$F$113:$F$122)*(IF('Gastos com Pessoal'!$Q$113:$Q$122&lt;=O$1,1,0))*INDIRECT(CONCATENATE("'Gastos com Pessoal'!",$BQ47)))</f>
        <v>41545.359999999993</v>
      </c>
      <c r="P47" s="149">
        <f t="array" aca="1" ref="P47" ca="1">SUM((P$1&gt;='Gastos com Pessoal'!$E$7:$E$106)*(P$1&lt;='Gastos com Pessoal'!$F$7:$F$106)*INDIRECT(CONCATENATE("'Encargos e Benefícios'!",$BJ47)))+SUM((P$1&gt;='Gastos com Pessoal'!$E$113:$E$122)*(P$1&lt;='Gastos com Pessoal'!$F$113:$F$122)*INDIRECT(CONCATENATE("'Encargos e Benefícios'!",$BK47)))+SUM((P$1&gt;='Gastos com Pessoal'!$E$7:$E$106)*(P$1&lt;='Gastos com Pessoal'!$F$7:$F$106)*(IF('Gastos com Pessoal'!$G$7:$G$106&lt;=P$1,1,0))*INDIRECT(CONCATENATE("'Gastos com Pessoal'!",$BL47)))+SUM((P$1&gt;='Gastos com Pessoal'!$E$113:$E$122)*(P$1&lt;='Gastos com Pessoal'!$F$113:$F$122)*(IF('Gastos com Pessoal'!$G$113:$G$122&lt;=P$1,1,0))*INDIRECT(CONCATENATE("'Gastos com Pessoal'!",$BM47)))+SUM((P$1&gt;='Gastos com Pessoal'!$E$7:$E$106)*(P$1&lt;='Gastos com Pessoal'!$F$7:$F$106)*(IF('Gastos com Pessoal'!$L$7:$L$106&lt;=P$1,1,0))*INDIRECT(CONCATENATE("'Gastos com Pessoal'!",$BN47)))+SUM((P$1&gt;='Gastos com Pessoal'!$E$113:$E$122)*(P$1&lt;='Gastos com Pessoal'!$F$113:$F$122)*(IF('Gastos com Pessoal'!$L$113:$L$122&lt;=P$1,1,0))*INDIRECT(CONCATENATE("'Gastos com Pessoal'!",$BO47)))+SUM((P$1&gt;='Gastos com Pessoal'!$E$7:$E$106)*(P$1&lt;='Gastos com Pessoal'!$F$7:$F$106)*(IF('Gastos com Pessoal'!$Q$7:$Q$106&lt;=P$1,1,0))*INDIRECT(CONCATENATE("'Gastos com Pessoal'!",$BP47)))+SUM((P$1&gt;='Gastos com Pessoal'!$E$113:$E$122)*(P$1&lt;='Gastos com Pessoal'!$F$113:$F$122)*(IF('Gastos com Pessoal'!$Q$113:$Q$122&lt;=P$1,1,0))*INDIRECT(CONCATENATE("'Gastos com Pessoal'!",$BQ47)))</f>
        <v>41545.359999999993</v>
      </c>
      <c r="Q47" s="149">
        <f t="array" aca="1" ref="Q47" ca="1">SUM((Q$1&gt;='Gastos com Pessoal'!$E$7:$E$106)*(Q$1&lt;='Gastos com Pessoal'!$F$7:$F$106)*INDIRECT(CONCATENATE("'Encargos e Benefícios'!",$BJ47)))+SUM((Q$1&gt;='Gastos com Pessoal'!$E$113:$E$122)*(Q$1&lt;='Gastos com Pessoal'!$F$113:$F$122)*INDIRECT(CONCATENATE("'Encargos e Benefícios'!",$BK47)))+SUM((Q$1&gt;='Gastos com Pessoal'!$E$7:$E$106)*(Q$1&lt;='Gastos com Pessoal'!$F$7:$F$106)*(IF('Gastos com Pessoal'!$G$7:$G$106&lt;=Q$1,1,0))*INDIRECT(CONCATENATE("'Gastos com Pessoal'!",$BL47)))+SUM((Q$1&gt;='Gastos com Pessoal'!$E$113:$E$122)*(Q$1&lt;='Gastos com Pessoal'!$F$113:$F$122)*(IF('Gastos com Pessoal'!$G$113:$G$122&lt;=Q$1,1,0))*INDIRECT(CONCATENATE("'Gastos com Pessoal'!",$BM47)))+SUM((Q$1&gt;='Gastos com Pessoal'!$E$7:$E$106)*(Q$1&lt;='Gastos com Pessoal'!$F$7:$F$106)*(IF('Gastos com Pessoal'!$L$7:$L$106&lt;=Q$1,1,0))*INDIRECT(CONCATENATE("'Gastos com Pessoal'!",$BN47)))+SUM((Q$1&gt;='Gastos com Pessoal'!$E$113:$E$122)*(Q$1&lt;='Gastos com Pessoal'!$F$113:$F$122)*(IF('Gastos com Pessoal'!$L$113:$L$122&lt;=Q$1,1,0))*INDIRECT(CONCATENATE("'Gastos com Pessoal'!",$BO47)))+SUM((Q$1&gt;='Gastos com Pessoal'!$E$7:$E$106)*(Q$1&lt;='Gastos com Pessoal'!$F$7:$F$106)*(IF('Gastos com Pessoal'!$Q$7:$Q$106&lt;=Q$1,1,0))*INDIRECT(CONCATENATE("'Gastos com Pessoal'!",$BP47)))+SUM((Q$1&gt;='Gastos com Pessoal'!$E$113:$E$122)*(Q$1&lt;='Gastos com Pessoal'!$F$113:$F$122)*(IF('Gastos com Pessoal'!$Q$113:$Q$122&lt;=Q$1,1,0))*INDIRECT(CONCATENATE("'Gastos com Pessoal'!",$BQ47)))</f>
        <v>41545.359999999993</v>
      </c>
      <c r="R47" s="149">
        <f t="array" aca="1" ref="R47" ca="1">SUM((R$1&gt;='Gastos com Pessoal'!$E$7:$E$106)*(R$1&lt;='Gastos com Pessoal'!$F$7:$F$106)*INDIRECT(CONCATENATE("'Encargos e Benefícios'!",$BJ47)))+SUM((R$1&gt;='Gastos com Pessoal'!$E$113:$E$122)*(R$1&lt;='Gastos com Pessoal'!$F$113:$F$122)*INDIRECT(CONCATENATE("'Encargos e Benefícios'!",$BK47)))+SUM((R$1&gt;='Gastos com Pessoal'!$E$7:$E$106)*(R$1&lt;='Gastos com Pessoal'!$F$7:$F$106)*(IF('Gastos com Pessoal'!$G$7:$G$106&lt;=R$1,1,0))*INDIRECT(CONCATENATE("'Gastos com Pessoal'!",$BL47)))+SUM((R$1&gt;='Gastos com Pessoal'!$E$113:$E$122)*(R$1&lt;='Gastos com Pessoal'!$F$113:$F$122)*(IF('Gastos com Pessoal'!$G$113:$G$122&lt;=R$1,1,0))*INDIRECT(CONCATENATE("'Gastos com Pessoal'!",$BM47)))+SUM((R$1&gt;='Gastos com Pessoal'!$E$7:$E$106)*(R$1&lt;='Gastos com Pessoal'!$F$7:$F$106)*(IF('Gastos com Pessoal'!$L$7:$L$106&lt;=R$1,1,0))*INDIRECT(CONCATENATE("'Gastos com Pessoal'!",$BN47)))+SUM((R$1&gt;='Gastos com Pessoal'!$E$113:$E$122)*(R$1&lt;='Gastos com Pessoal'!$F$113:$F$122)*(IF('Gastos com Pessoal'!$L$113:$L$122&lt;=R$1,1,0))*INDIRECT(CONCATENATE("'Gastos com Pessoal'!",$BO47)))+SUM((R$1&gt;='Gastos com Pessoal'!$E$7:$E$106)*(R$1&lt;='Gastos com Pessoal'!$F$7:$F$106)*(IF('Gastos com Pessoal'!$Q$7:$Q$106&lt;=R$1,1,0))*INDIRECT(CONCATENATE("'Gastos com Pessoal'!",$BP47)))+SUM((R$1&gt;='Gastos com Pessoal'!$E$113:$E$122)*(R$1&lt;='Gastos com Pessoal'!$F$113:$F$122)*(IF('Gastos com Pessoal'!$Q$113:$Q$122&lt;=R$1,1,0))*INDIRECT(CONCATENATE("'Gastos com Pessoal'!",$BQ47)))</f>
        <v>41545.359999999993</v>
      </c>
      <c r="S47" s="149">
        <f t="array" aca="1" ref="S47" ca="1">SUM((S$1&gt;='Gastos com Pessoal'!$E$7:$E$106)*(S$1&lt;='Gastos com Pessoal'!$F$7:$F$106)*INDIRECT(CONCATENATE("'Encargos e Benefícios'!",$BJ47)))+SUM((S$1&gt;='Gastos com Pessoal'!$E$113:$E$122)*(S$1&lt;='Gastos com Pessoal'!$F$113:$F$122)*INDIRECT(CONCATENATE("'Encargos e Benefícios'!",$BK47)))+SUM((S$1&gt;='Gastos com Pessoal'!$E$7:$E$106)*(S$1&lt;='Gastos com Pessoal'!$F$7:$F$106)*(IF('Gastos com Pessoal'!$G$7:$G$106&lt;=S$1,1,0))*INDIRECT(CONCATENATE("'Gastos com Pessoal'!",$BL47)))+SUM((S$1&gt;='Gastos com Pessoal'!$E$113:$E$122)*(S$1&lt;='Gastos com Pessoal'!$F$113:$F$122)*(IF('Gastos com Pessoal'!$G$113:$G$122&lt;=S$1,1,0))*INDIRECT(CONCATENATE("'Gastos com Pessoal'!",$BM47)))+SUM((S$1&gt;='Gastos com Pessoal'!$E$7:$E$106)*(S$1&lt;='Gastos com Pessoal'!$F$7:$F$106)*(IF('Gastos com Pessoal'!$L$7:$L$106&lt;=S$1,1,0))*INDIRECT(CONCATENATE("'Gastos com Pessoal'!",$BN47)))+SUM((S$1&gt;='Gastos com Pessoal'!$E$113:$E$122)*(S$1&lt;='Gastos com Pessoal'!$F$113:$F$122)*(IF('Gastos com Pessoal'!$L$113:$L$122&lt;=S$1,1,0))*INDIRECT(CONCATENATE("'Gastos com Pessoal'!",$BO47)))+SUM((S$1&gt;='Gastos com Pessoal'!$E$7:$E$106)*(S$1&lt;='Gastos com Pessoal'!$F$7:$F$106)*(IF('Gastos com Pessoal'!$Q$7:$Q$106&lt;=S$1,1,0))*INDIRECT(CONCATENATE("'Gastos com Pessoal'!",$BP47)))+SUM((S$1&gt;='Gastos com Pessoal'!$E$113:$E$122)*(S$1&lt;='Gastos com Pessoal'!$F$113:$F$122)*(IF('Gastos com Pessoal'!$Q$113:$Q$122&lt;=S$1,1,0))*INDIRECT(CONCATENATE("'Gastos com Pessoal'!",$BQ47)))</f>
        <v>41545.359999999993</v>
      </c>
      <c r="T47" s="149">
        <f t="array" aca="1" ref="T47" ca="1">SUM((T$1&gt;='Gastos com Pessoal'!$E$7:$E$106)*(T$1&lt;='Gastos com Pessoal'!$F$7:$F$106)*INDIRECT(CONCATENATE("'Encargos e Benefícios'!",$BJ47)))+SUM((T$1&gt;='Gastos com Pessoal'!$E$113:$E$122)*(T$1&lt;='Gastos com Pessoal'!$F$113:$F$122)*INDIRECT(CONCATENATE("'Encargos e Benefícios'!",$BK47)))+SUM((T$1&gt;='Gastos com Pessoal'!$E$7:$E$106)*(T$1&lt;='Gastos com Pessoal'!$F$7:$F$106)*(IF('Gastos com Pessoal'!$G$7:$G$106&lt;=T$1,1,0))*INDIRECT(CONCATENATE("'Gastos com Pessoal'!",$BL47)))+SUM((T$1&gt;='Gastos com Pessoal'!$E$113:$E$122)*(T$1&lt;='Gastos com Pessoal'!$F$113:$F$122)*(IF('Gastos com Pessoal'!$G$113:$G$122&lt;=T$1,1,0))*INDIRECT(CONCATENATE("'Gastos com Pessoal'!",$BM47)))+SUM((T$1&gt;='Gastos com Pessoal'!$E$7:$E$106)*(T$1&lt;='Gastos com Pessoal'!$F$7:$F$106)*(IF('Gastos com Pessoal'!$L$7:$L$106&lt;=T$1,1,0))*INDIRECT(CONCATENATE("'Gastos com Pessoal'!",$BN47)))+SUM((T$1&gt;='Gastos com Pessoal'!$E$113:$E$122)*(T$1&lt;='Gastos com Pessoal'!$F$113:$F$122)*(IF('Gastos com Pessoal'!$L$113:$L$122&lt;=T$1,1,0))*INDIRECT(CONCATENATE("'Gastos com Pessoal'!",$BO47)))+SUM((T$1&gt;='Gastos com Pessoal'!$E$7:$E$106)*(T$1&lt;='Gastos com Pessoal'!$F$7:$F$106)*(IF('Gastos com Pessoal'!$Q$7:$Q$106&lt;=T$1,1,0))*INDIRECT(CONCATENATE("'Gastos com Pessoal'!",$BP47)))+SUM((T$1&gt;='Gastos com Pessoal'!$E$113:$E$122)*(T$1&lt;='Gastos com Pessoal'!$F$113:$F$122)*(IF('Gastos com Pessoal'!$Q$113:$Q$122&lt;=T$1,1,0))*INDIRECT(CONCATENATE("'Gastos com Pessoal'!",$BQ47)))</f>
        <v>41545.359999999993</v>
      </c>
      <c r="U47" s="149">
        <f t="array" aca="1" ref="U47" ca="1">SUM((U$1&gt;='Gastos com Pessoal'!$E$7:$E$106)*(U$1&lt;='Gastos com Pessoal'!$F$7:$F$106)*INDIRECT(CONCATENATE("'Encargos e Benefícios'!",$BJ47)))+SUM((U$1&gt;='Gastos com Pessoal'!$E$113:$E$122)*(U$1&lt;='Gastos com Pessoal'!$F$113:$F$122)*INDIRECT(CONCATENATE("'Encargos e Benefícios'!",$BK47)))+SUM((U$1&gt;='Gastos com Pessoal'!$E$7:$E$106)*(U$1&lt;='Gastos com Pessoal'!$F$7:$F$106)*(IF('Gastos com Pessoal'!$G$7:$G$106&lt;=U$1,1,0))*INDIRECT(CONCATENATE("'Gastos com Pessoal'!",$BL47)))+SUM((U$1&gt;='Gastos com Pessoal'!$E$113:$E$122)*(U$1&lt;='Gastos com Pessoal'!$F$113:$F$122)*(IF('Gastos com Pessoal'!$G$113:$G$122&lt;=U$1,1,0))*INDIRECT(CONCATENATE("'Gastos com Pessoal'!",$BM47)))+SUM((U$1&gt;='Gastos com Pessoal'!$E$7:$E$106)*(U$1&lt;='Gastos com Pessoal'!$F$7:$F$106)*(IF('Gastos com Pessoal'!$L$7:$L$106&lt;=U$1,1,0))*INDIRECT(CONCATENATE("'Gastos com Pessoal'!",$BN47)))+SUM((U$1&gt;='Gastos com Pessoal'!$E$113:$E$122)*(U$1&lt;='Gastos com Pessoal'!$F$113:$F$122)*(IF('Gastos com Pessoal'!$L$113:$L$122&lt;=U$1,1,0))*INDIRECT(CONCATENATE("'Gastos com Pessoal'!",$BO47)))+SUM((U$1&gt;='Gastos com Pessoal'!$E$7:$E$106)*(U$1&lt;='Gastos com Pessoal'!$F$7:$F$106)*(IF('Gastos com Pessoal'!$Q$7:$Q$106&lt;=U$1,1,0))*INDIRECT(CONCATENATE("'Gastos com Pessoal'!",$BP47)))+SUM((U$1&gt;='Gastos com Pessoal'!$E$113:$E$122)*(U$1&lt;='Gastos com Pessoal'!$F$113:$F$122)*(IF('Gastos com Pessoal'!$Q$113:$Q$122&lt;=U$1,1,0))*INDIRECT(CONCATENATE("'Gastos com Pessoal'!",$BQ47)))</f>
        <v>41545.359999999993</v>
      </c>
      <c r="V47" s="149">
        <f t="array" aca="1" ref="V47" ca="1">SUM((V$1&gt;='Gastos com Pessoal'!$E$7:$E$106)*(V$1&lt;='Gastos com Pessoal'!$F$7:$F$106)*INDIRECT(CONCATENATE("'Encargos e Benefícios'!",$BJ47)))+SUM((V$1&gt;='Gastos com Pessoal'!$E$113:$E$122)*(V$1&lt;='Gastos com Pessoal'!$F$113:$F$122)*INDIRECT(CONCATENATE("'Encargos e Benefícios'!",$BK47)))+SUM((V$1&gt;='Gastos com Pessoal'!$E$7:$E$106)*(V$1&lt;='Gastos com Pessoal'!$F$7:$F$106)*(IF('Gastos com Pessoal'!$G$7:$G$106&lt;=V$1,1,0))*INDIRECT(CONCATENATE("'Gastos com Pessoal'!",$BL47)))+SUM((V$1&gt;='Gastos com Pessoal'!$E$113:$E$122)*(V$1&lt;='Gastos com Pessoal'!$F$113:$F$122)*(IF('Gastos com Pessoal'!$G$113:$G$122&lt;=V$1,1,0))*INDIRECT(CONCATENATE("'Gastos com Pessoal'!",$BM47)))+SUM((V$1&gt;='Gastos com Pessoal'!$E$7:$E$106)*(V$1&lt;='Gastos com Pessoal'!$F$7:$F$106)*(IF('Gastos com Pessoal'!$L$7:$L$106&lt;=V$1,1,0))*INDIRECT(CONCATENATE("'Gastos com Pessoal'!",$BN47)))+SUM((V$1&gt;='Gastos com Pessoal'!$E$113:$E$122)*(V$1&lt;='Gastos com Pessoal'!$F$113:$F$122)*(IF('Gastos com Pessoal'!$L$113:$L$122&lt;=V$1,1,0))*INDIRECT(CONCATENATE("'Gastos com Pessoal'!",$BO47)))+SUM((V$1&gt;='Gastos com Pessoal'!$E$7:$E$106)*(V$1&lt;='Gastos com Pessoal'!$F$7:$F$106)*(IF('Gastos com Pessoal'!$Q$7:$Q$106&lt;=V$1,1,0))*INDIRECT(CONCATENATE("'Gastos com Pessoal'!",$BP47)))+SUM((V$1&gt;='Gastos com Pessoal'!$E$113:$E$122)*(V$1&lt;='Gastos com Pessoal'!$F$113:$F$122)*(IF('Gastos com Pessoal'!$Q$113:$Q$122&lt;=V$1,1,0))*INDIRECT(CONCATENATE("'Gastos com Pessoal'!",$BQ47)))</f>
        <v>41545.359999999993</v>
      </c>
      <c r="W47" s="149">
        <f t="array" aca="1" ref="W47" ca="1">SUM((W$1&gt;='Gastos com Pessoal'!$E$7:$E$106)*(W$1&lt;='Gastos com Pessoal'!$F$7:$F$106)*INDIRECT(CONCATENATE("'Encargos e Benefícios'!",$BJ47)))+SUM((W$1&gt;='Gastos com Pessoal'!$E$113:$E$122)*(W$1&lt;='Gastos com Pessoal'!$F$113:$F$122)*INDIRECT(CONCATENATE("'Encargos e Benefícios'!",$BK47)))+SUM((W$1&gt;='Gastos com Pessoal'!$E$7:$E$106)*(W$1&lt;='Gastos com Pessoal'!$F$7:$F$106)*(IF('Gastos com Pessoal'!$G$7:$G$106&lt;=W$1,1,0))*INDIRECT(CONCATENATE("'Gastos com Pessoal'!",$BL47)))+SUM((W$1&gt;='Gastos com Pessoal'!$E$113:$E$122)*(W$1&lt;='Gastos com Pessoal'!$F$113:$F$122)*(IF('Gastos com Pessoal'!$G$113:$G$122&lt;=W$1,1,0))*INDIRECT(CONCATENATE("'Gastos com Pessoal'!",$BM47)))+SUM((W$1&gt;='Gastos com Pessoal'!$E$7:$E$106)*(W$1&lt;='Gastos com Pessoal'!$F$7:$F$106)*(IF('Gastos com Pessoal'!$L$7:$L$106&lt;=W$1,1,0))*INDIRECT(CONCATENATE("'Gastos com Pessoal'!",$BN47)))+SUM((W$1&gt;='Gastos com Pessoal'!$E$113:$E$122)*(W$1&lt;='Gastos com Pessoal'!$F$113:$F$122)*(IF('Gastos com Pessoal'!$L$113:$L$122&lt;=W$1,1,0))*INDIRECT(CONCATENATE("'Gastos com Pessoal'!",$BO47)))+SUM((W$1&gt;='Gastos com Pessoal'!$E$7:$E$106)*(W$1&lt;='Gastos com Pessoal'!$F$7:$F$106)*(IF('Gastos com Pessoal'!$Q$7:$Q$106&lt;=W$1,1,0))*INDIRECT(CONCATENATE("'Gastos com Pessoal'!",$BP47)))+SUM((W$1&gt;='Gastos com Pessoal'!$E$113:$E$122)*(W$1&lt;='Gastos com Pessoal'!$F$113:$F$122)*(IF('Gastos com Pessoal'!$Q$113:$Q$122&lt;=W$1,1,0))*INDIRECT(CONCATENATE("'Gastos com Pessoal'!",$BQ47)))</f>
        <v>41545.359999999993</v>
      </c>
      <c r="X47" s="149">
        <f t="array" aca="1" ref="X47" ca="1">SUM((X$1&gt;='Gastos com Pessoal'!$E$7:$E$106)*(X$1&lt;='Gastos com Pessoal'!$F$7:$F$106)*INDIRECT(CONCATENATE("'Encargos e Benefícios'!",$BJ47)))+SUM((X$1&gt;='Gastos com Pessoal'!$E$113:$E$122)*(X$1&lt;='Gastos com Pessoal'!$F$113:$F$122)*INDIRECT(CONCATENATE("'Encargos e Benefícios'!",$BK47)))+SUM((X$1&gt;='Gastos com Pessoal'!$E$7:$E$106)*(X$1&lt;='Gastos com Pessoal'!$F$7:$F$106)*(IF('Gastos com Pessoal'!$G$7:$G$106&lt;=X$1,1,0))*INDIRECT(CONCATENATE("'Gastos com Pessoal'!",$BL47)))+SUM((X$1&gt;='Gastos com Pessoal'!$E$113:$E$122)*(X$1&lt;='Gastos com Pessoal'!$F$113:$F$122)*(IF('Gastos com Pessoal'!$G$113:$G$122&lt;=X$1,1,0))*INDIRECT(CONCATENATE("'Gastos com Pessoal'!",$BM47)))+SUM((X$1&gt;='Gastos com Pessoal'!$E$7:$E$106)*(X$1&lt;='Gastos com Pessoal'!$F$7:$F$106)*(IF('Gastos com Pessoal'!$L$7:$L$106&lt;=X$1,1,0))*INDIRECT(CONCATENATE("'Gastos com Pessoal'!",$BN47)))+SUM((X$1&gt;='Gastos com Pessoal'!$E$113:$E$122)*(X$1&lt;='Gastos com Pessoal'!$F$113:$F$122)*(IF('Gastos com Pessoal'!$L$113:$L$122&lt;=X$1,1,0))*INDIRECT(CONCATENATE("'Gastos com Pessoal'!",$BO47)))+SUM((X$1&gt;='Gastos com Pessoal'!$E$7:$E$106)*(X$1&lt;='Gastos com Pessoal'!$F$7:$F$106)*(IF('Gastos com Pessoal'!$Q$7:$Q$106&lt;=X$1,1,0))*INDIRECT(CONCATENATE("'Gastos com Pessoal'!",$BP47)))+SUM((X$1&gt;='Gastos com Pessoal'!$E$113:$E$122)*(X$1&lt;='Gastos com Pessoal'!$F$113:$F$122)*(IF('Gastos com Pessoal'!$Q$113:$Q$122&lt;=X$1,1,0))*INDIRECT(CONCATENATE("'Gastos com Pessoal'!",$BQ47)))</f>
        <v>41545.359999999993</v>
      </c>
      <c r="Y47" s="149">
        <f t="array" aca="1" ref="Y47" ca="1">SUM((Y$1&gt;='Gastos com Pessoal'!$E$7:$E$106)*(Y$1&lt;='Gastos com Pessoal'!$F$7:$F$106)*INDIRECT(CONCATENATE("'Encargos e Benefícios'!",$BJ47)))+SUM((Y$1&gt;='Gastos com Pessoal'!$E$113:$E$122)*(Y$1&lt;='Gastos com Pessoal'!$F$113:$F$122)*INDIRECT(CONCATENATE("'Encargos e Benefícios'!",$BK47)))+SUM((Y$1&gt;='Gastos com Pessoal'!$E$7:$E$106)*(Y$1&lt;='Gastos com Pessoal'!$F$7:$F$106)*(IF('Gastos com Pessoal'!$G$7:$G$106&lt;=Y$1,1,0))*INDIRECT(CONCATENATE("'Gastos com Pessoal'!",$BL47)))+SUM((Y$1&gt;='Gastos com Pessoal'!$E$113:$E$122)*(Y$1&lt;='Gastos com Pessoal'!$F$113:$F$122)*(IF('Gastos com Pessoal'!$G$113:$G$122&lt;=Y$1,1,0))*INDIRECT(CONCATENATE("'Gastos com Pessoal'!",$BM47)))+SUM((Y$1&gt;='Gastos com Pessoal'!$E$7:$E$106)*(Y$1&lt;='Gastos com Pessoal'!$F$7:$F$106)*(IF('Gastos com Pessoal'!$L$7:$L$106&lt;=Y$1,1,0))*INDIRECT(CONCATENATE("'Gastos com Pessoal'!",$BN47)))+SUM((Y$1&gt;='Gastos com Pessoal'!$E$113:$E$122)*(Y$1&lt;='Gastos com Pessoal'!$F$113:$F$122)*(IF('Gastos com Pessoal'!$L$113:$L$122&lt;=Y$1,1,0))*INDIRECT(CONCATENATE("'Gastos com Pessoal'!",$BO47)))+SUM((Y$1&gt;='Gastos com Pessoal'!$E$7:$E$106)*(Y$1&lt;='Gastos com Pessoal'!$F$7:$F$106)*(IF('Gastos com Pessoal'!$Q$7:$Q$106&lt;=Y$1,1,0))*INDIRECT(CONCATENATE("'Gastos com Pessoal'!",$BP47)))+SUM((Y$1&gt;='Gastos com Pessoal'!$E$113:$E$122)*(Y$1&lt;='Gastos com Pessoal'!$F$113:$F$122)*(IF('Gastos com Pessoal'!$Q$113:$Q$122&lt;=Y$1,1,0))*INDIRECT(CONCATENATE("'Gastos com Pessoal'!",$BQ47)))</f>
        <v>41545.359999999993</v>
      </c>
      <c r="Z47" s="149">
        <f t="array" aca="1" ref="Z47" ca="1">SUM((Z$1&gt;='Gastos com Pessoal'!$E$7:$E$106)*(Z$1&lt;='Gastos com Pessoal'!$F$7:$F$106)*INDIRECT(CONCATENATE("'Encargos e Benefícios'!",$BJ47)))+SUM((Z$1&gt;='Gastos com Pessoal'!$E$113:$E$122)*(Z$1&lt;='Gastos com Pessoal'!$F$113:$F$122)*INDIRECT(CONCATENATE("'Encargos e Benefícios'!",$BK47)))+SUM((Z$1&gt;='Gastos com Pessoal'!$E$7:$E$106)*(Z$1&lt;='Gastos com Pessoal'!$F$7:$F$106)*(IF('Gastos com Pessoal'!$G$7:$G$106&lt;=Z$1,1,0))*INDIRECT(CONCATENATE("'Gastos com Pessoal'!",$BL47)))+SUM((Z$1&gt;='Gastos com Pessoal'!$E$113:$E$122)*(Z$1&lt;='Gastos com Pessoal'!$F$113:$F$122)*(IF('Gastos com Pessoal'!$G$113:$G$122&lt;=Z$1,1,0))*INDIRECT(CONCATENATE("'Gastos com Pessoal'!",$BM47)))+SUM((Z$1&gt;='Gastos com Pessoal'!$E$7:$E$106)*(Z$1&lt;='Gastos com Pessoal'!$F$7:$F$106)*(IF('Gastos com Pessoal'!$L$7:$L$106&lt;=Z$1,1,0))*INDIRECT(CONCATENATE("'Gastos com Pessoal'!",$BN47)))+SUM((Z$1&gt;='Gastos com Pessoal'!$E$113:$E$122)*(Z$1&lt;='Gastos com Pessoal'!$F$113:$F$122)*(IF('Gastos com Pessoal'!$L$113:$L$122&lt;=Z$1,1,0))*INDIRECT(CONCATENATE("'Gastos com Pessoal'!",$BO47)))+SUM((Z$1&gt;='Gastos com Pessoal'!$E$7:$E$106)*(Z$1&lt;='Gastos com Pessoal'!$F$7:$F$106)*(IF('Gastos com Pessoal'!$Q$7:$Q$106&lt;=Z$1,1,0))*INDIRECT(CONCATENATE("'Gastos com Pessoal'!",$BP47)))+SUM((Z$1&gt;='Gastos com Pessoal'!$E$113:$E$122)*(Z$1&lt;='Gastos com Pessoal'!$F$113:$F$122)*(IF('Gastos com Pessoal'!$Q$113:$Q$122&lt;=Z$1,1,0))*INDIRECT(CONCATENATE("'Gastos com Pessoal'!",$BQ47)))</f>
        <v>41545.359999999993</v>
      </c>
      <c r="AA47" s="149">
        <f t="array" aca="1" ref="AA47" ca="1">SUM((AA$1&gt;='Gastos com Pessoal'!$E$7:$E$106)*(AA$1&lt;='Gastos com Pessoal'!$F$7:$F$106)*INDIRECT(CONCATENATE("'Encargos e Benefícios'!",$BJ47)))+SUM((AA$1&gt;='Gastos com Pessoal'!$E$113:$E$122)*(AA$1&lt;='Gastos com Pessoal'!$F$113:$F$122)*INDIRECT(CONCATENATE("'Encargos e Benefícios'!",$BK47)))+SUM((AA$1&gt;='Gastos com Pessoal'!$E$7:$E$106)*(AA$1&lt;='Gastos com Pessoal'!$F$7:$F$106)*(IF('Gastos com Pessoal'!$G$7:$G$106&lt;=AA$1,1,0))*INDIRECT(CONCATENATE("'Gastos com Pessoal'!",$BL47)))+SUM((AA$1&gt;='Gastos com Pessoal'!$E$113:$E$122)*(AA$1&lt;='Gastos com Pessoal'!$F$113:$F$122)*(IF('Gastos com Pessoal'!$G$113:$G$122&lt;=AA$1,1,0))*INDIRECT(CONCATENATE("'Gastos com Pessoal'!",$BM47)))+SUM((AA$1&gt;='Gastos com Pessoal'!$E$7:$E$106)*(AA$1&lt;='Gastos com Pessoal'!$F$7:$F$106)*(IF('Gastos com Pessoal'!$L$7:$L$106&lt;=AA$1,1,0))*INDIRECT(CONCATENATE("'Gastos com Pessoal'!",$BN47)))+SUM((AA$1&gt;='Gastos com Pessoal'!$E$113:$E$122)*(AA$1&lt;='Gastos com Pessoal'!$F$113:$F$122)*(IF('Gastos com Pessoal'!$L$113:$L$122&lt;=AA$1,1,0))*INDIRECT(CONCATENATE("'Gastos com Pessoal'!",$BO47)))+SUM((AA$1&gt;='Gastos com Pessoal'!$E$7:$E$106)*(AA$1&lt;='Gastos com Pessoal'!$F$7:$F$106)*(IF('Gastos com Pessoal'!$Q$7:$Q$106&lt;=AA$1,1,0))*INDIRECT(CONCATENATE("'Gastos com Pessoal'!",$BP47)))+SUM((AA$1&gt;='Gastos com Pessoal'!$E$113:$E$122)*(AA$1&lt;='Gastos com Pessoal'!$F$113:$F$122)*(IF('Gastos com Pessoal'!$Q$113:$Q$122&lt;=AA$1,1,0))*INDIRECT(CONCATENATE("'Gastos com Pessoal'!",$BQ47)))</f>
        <v>41545.359999999993</v>
      </c>
      <c r="AB47" s="149">
        <f t="array" aca="1" ref="AB47" ca="1">SUM((AB$1&gt;='Gastos com Pessoal'!$E$7:$E$106)*(AB$1&lt;='Gastos com Pessoal'!$F$7:$F$106)*INDIRECT(CONCATENATE("'Encargos e Benefícios'!",$BJ47)))+SUM((AB$1&gt;='Gastos com Pessoal'!$E$113:$E$122)*(AB$1&lt;='Gastos com Pessoal'!$F$113:$F$122)*INDIRECT(CONCATENATE("'Encargos e Benefícios'!",$BK47)))+SUM((AB$1&gt;='Gastos com Pessoal'!$E$7:$E$106)*(AB$1&lt;='Gastos com Pessoal'!$F$7:$F$106)*(IF('Gastos com Pessoal'!$G$7:$G$106&lt;=AB$1,1,0))*INDIRECT(CONCATENATE("'Gastos com Pessoal'!",$BL47)))+SUM((AB$1&gt;='Gastos com Pessoal'!$E$113:$E$122)*(AB$1&lt;='Gastos com Pessoal'!$F$113:$F$122)*(IF('Gastos com Pessoal'!$G$113:$G$122&lt;=AB$1,1,0))*INDIRECT(CONCATENATE("'Gastos com Pessoal'!",$BM47)))+SUM((AB$1&gt;='Gastos com Pessoal'!$E$7:$E$106)*(AB$1&lt;='Gastos com Pessoal'!$F$7:$F$106)*(IF('Gastos com Pessoal'!$L$7:$L$106&lt;=AB$1,1,0))*INDIRECT(CONCATENATE("'Gastos com Pessoal'!",$BN47)))+SUM((AB$1&gt;='Gastos com Pessoal'!$E$113:$E$122)*(AB$1&lt;='Gastos com Pessoal'!$F$113:$F$122)*(IF('Gastos com Pessoal'!$L$113:$L$122&lt;=AB$1,1,0))*INDIRECT(CONCATENATE("'Gastos com Pessoal'!",$BO47)))+SUM((AB$1&gt;='Gastos com Pessoal'!$E$7:$E$106)*(AB$1&lt;='Gastos com Pessoal'!$F$7:$F$106)*(IF('Gastos com Pessoal'!$Q$7:$Q$106&lt;=AB$1,1,0))*INDIRECT(CONCATENATE("'Gastos com Pessoal'!",$BP47)))+SUM((AB$1&gt;='Gastos com Pessoal'!$E$113:$E$122)*(AB$1&lt;='Gastos com Pessoal'!$F$113:$F$122)*(IF('Gastos com Pessoal'!$Q$113:$Q$122&lt;=AB$1,1,0))*INDIRECT(CONCATENATE("'Gastos com Pessoal'!",$BQ47)))</f>
        <v>41545.359999999993</v>
      </c>
      <c r="AC47" s="149">
        <f t="array" aca="1" ref="AC47" ca="1">SUM((AC$1&gt;='Gastos com Pessoal'!$E$7:$E$106)*(AC$1&lt;='Gastos com Pessoal'!$F$7:$F$106)*INDIRECT(CONCATENATE("'Encargos e Benefícios'!",$BJ47)))+SUM((AC$1&gt;='Gastos com Pessoal'!$E$113:$E$122)*(AC$1&lt;='Gastos com Pessoal'!$F$113:$F$122)*INDIRECT(CONCATENATE("'Encargos e Benefícios'!",$BK47)))+SUM((AC$1&gt;='Gastos com Pessoal'!$E$7:$E$106)*(AC$1&lt;='Gastos com Pessoal'!$F$7:$F$106)*(IF('Gastos com Pessoal'!$G$7:$G$106&lt;=AC$1,1,0))*INDIRECT(CONCATENATE("'Gastos com Pessoal'!",$BL47)))+SUM((AC$1&gt;='Gastos com Pessoal'!$E$113:$E$122)*(AC$1&lt;='Gastos com Pessoal'!$F$113:$F$122)*(IF('Gastos com Pessoal'!$G$113:$G$122&lt;=AC$1,1,0))*INDIRECT(CONCATENATE("'Gastos com Pessoal'!",$BM47)))+SUM((AC$1&gt;='Gastos com Pessoal'!$E$7:$E$106)*(AC$1&lt;='Gastos com Pessoal'!$F$7:$F$106)*(IF('Gastos com Pessoal'!$L$7:$L$106&lt;=AC$1,1,0))*INDIRECT(CONCATENATE("'Gastos com Pessoal'!",$BN47)))+SUM((AC$1&gt;='Gastos com Pessoal'!$E$113:$E$122)*(AC$1&lt;='Gastos com Pessoal'!$F$113:$F$122)*(IF('Gastos com Pessoal'!$L$113:$L$122&lt;=AC$1,1,0))*INDIRECT(CONCATENATE("'Gastos com Pessoal'!",$BO47)))+SUM((AC$1&gt;='Gastos com Pessoal'!$E$7:$E$106)*(AC$1&lt;='Gastos com Pessoal'!$F$7:$F$106)*(IF('Gastos com Pessoal'!$Q$7:$Q$106&lt;=AC$1,1,0))*INDIRECT(CONCATENATE("'Gastos com Pessoal'!",$BP47)))+SUM((AC$1&gt;='Gastos com Pessoal'!$E$113:$E$122)*(AC$1&lt;='Gastos com Pessoal'!$F$113:$F$122)*(IF('Gastos com Pessoal'!$Q$113:$Q$122&lt;=AC$1,1,0))*INDIRECT(CONCATENATE("'Gastos com Pessoal'!",$BQ47)))</f>
        <v>41545.359999999993</v>
      </c>
      <c r="AD47" s="149">
        <f t="array" aca="1" ref="AD47" ca="1">SUM((AD$1&gt;='Gastos com Pessoal'!$E$7:$E$106)*(AD$1&lt;='Gastos com Pessoal'!$F$7:$F$106)*INDIRECT(CONCATENATE("'Encargos e Benefícios'!",$BJ47)))+SUM((AD$1&gt;='Gastos com Pessoal'!$E$113:$E$122)*(AD$1&lt;='Gastos com Pessoal'!$F$113:$F$122)*INDIRECT(CONCATENATE("'Encargos e Benefícios'!",$BK47)))+SUM((AD$1&gt;='Gastos com Pessoal'!$E$7:$E$106)*(AD$1&lt;='Gastos com Pessoal'!$F$7:$F$106)*(IF('Gastos com Pessoal'!$G$7:$G$106&lt;=AD$1,1,0))*INDIRECT(CONCATENATE("'Gastos com Pessoal'!",$BL47)))+SUM((AD$1&gt;='Gastos com Pessoal'!$E$113:$E$122)*(AD$1&lt;='Gastos com Pessoal'!$F$113:$F$122)*(IF('Gastos com Pessoal'!$G$113:$G$122&lt;=AD$1,1,0))*INDIRECT(CONCATENATE("'Gastos com Pessoal'!",$BM47)))+SUM((AD$1&gt;='Gastos com Pessoal'!$E$7:$E$106)*(AD$1&lt;='Gastos com Pessoal'!$F$7:$F$106)*(IF('Gastos com Pessoal'!$L$7:$L$106&lt;=AD$1,1,0))*INDIRECT(CONCATENATE("'Gastos com Pessoal'!",$BN47)))+SUM((AD$1&gt;='Gastos com Pessoal'!$E$113:$E$122)*(AD$1&lt;='Gastos com Pessoal'!$F$113:$F$122)*(IF('Gastos com Pessoal'!$L$113:$L$122&lt;=AD$1,1,0))*INDIRECT(CONCATENATE("'Gastos com Pessoal'!",$BO47)))+SUM((AD$1&gt;='Gastos com Pessoal'!$E$7:$E$106)*(AD$1&lt;='Gastos com Pessoal'!$F$7:$F$106)*(IF('Gastos com Pessoal'!$Q$7:$Q$106&lt;=AD$1,1,0))*INDIRECT(CONCATENATE("'Gastos com Pessoal'!",$BP47)))+SUM((AD$1&gt;='Gastos com Pessoal'!$E$113:$E$122)*(AD$1&lt;='Gastos com Pessoal'!$F$113:$F$122)*(IF('Gastos com Pessoal'!$Q$113:$Q$122&lt;=AD$1,1,0))*INDIRECT(CONCATENATE("'Gastos com Pessoal'!",$BQ47)))</f>
        <v>41545.359999999993</v>
      </c>
      <c r="AE47" s="149">
        <f t="array" aca="1" ref="AE47" ca="1">SUM((AE$1&gt;='Gastos com Pessoal'!$E$7:$E$106)*(AE$1&lt;='Gastos com Pessoal'!$F$7:$F$106)*INDIRECT(CONCATENATE("'Encargos e Benefícios'!",$BJ47)))+SUM((AE$1&gt;='Gastos com Pessoal'!$E$113:$E$122)*(AE$1&lt;='Gastos com Pessoal'!$F$113:$F$122)*INDIRECT(CONCATENATE("'Encargos e Benefícios'!",$BK47)))+SUM((AE$1&gt;='Gastos com Pessoal'!$E$7:$E$106)*(AE$1&lt;='Gastos com Pessoal'!$F$7:$F$106)*(IF('Gastos com Pessoal'!$G$7:$G$106&lt;=AE$1,1,0))*INDIRECT(CONCATENATE("'Gastos com Pessoal'!",$BL47)))+SUM((AE$1&gt;='Gastos com Pessoal'!$E$113:$E$122)*(AE$1&lt;='Gastos com Pessoal'!$F$113:$F$122)*(IF('Gastos com Pessoal'!$G$113:$G$122&lt;=AE$1,1,0))*INDIRECT(CONCATENATE("'Gastos com Pessoal'!",$BM47)))+SUM((AE$1&gt;='Gastos com Pessoal'!$E$7:$E$106)*(AE$1&lt;='Gastos com Pessoal'!$F$7:$F$106)*(IF('Gastos com Pessoal'!$L$7:$L$106&lt;=AE$1,1,0))*INDIRECT(CONCATENATE("'Gastos com Pessoal'!",$BN47)))+SUM((AE$1&gt;='Gastos com Pessoal'!$E$113:$E$122)*(AE$1&lt;='Gastos com Pessoal'!$F$113:$F$122)*(IF('Gastos com Pessoal'!$L$113:$L$122&lt;=AE$1,1,0))*INDIRECT(CONCATENATE("'Gastos com Pessoal'!",$BO47)))+SUM((AE$1&gt;='Gastos com Pessoal'!$E$7:$E$106)*(AE$1&lt;='Gastos com Pessoal'!$F$7:$F$106)*(IF('Gastos com Pessoal'!$Q$7:$Q$106&lt;=AE$1,1,0))*INDIRECT(CONCATENATE("'Gastos com Pessoal'!",$BP47)))+SUM((AE$1&gt;='Gastos com Pessoal'!$E$113:$E$122)*(AE$1&lt;='Gastos com Pessoal'!$F$113:$F$122)*(IF('Gastos com Pessoal'!$Q$113:$Q$122&lt;=AE$1,1,0))*INDIRECT(CONCATENATE("'Gastos com Pessoal'!",$BQ47)))</f>
        <v>41545.359999999993</v>
      </c>
      <c r="AF47" s="149">
        <f t="array" aca="1" ref="AF47" ca="1">SUM((AF$1&gt;='Gastos com Pessoal'!$E$7:$E$106)*(AF$1&lt;='Gastos com Pessoal'!$F$7:$F$106)*INDIRECT(CONCATENATE("'Encargos e Benefícios'!",$BJ47)))+SUM((AF$1&gt;='Gastos com Pessoal'!$E$113:$E$122)*(AF$1&lt;='Gastos com Pessoal'!$F$113:$F$122)*INDIRECT(CONCATENATE("'Encargos e Benefícios'!",$BK47)))+SUM((AF$1&gt;='Gastos com Pessoal'!$E$7:$E$106)*(AF$1&lt;='Gastos com Pessoal'!$F$7:$F$106)*(IF('Gastos com Pessoal'!$G$7:$G$106&lt;=AF$1,1,0))*INDIRECT(CONCATENATE("'Gastos com Pessoal'!",$BL47)))+SUM((AF$1&gt;='Gastos com Pessoal'!$E$113:$E$122)*(AF$1&lt;='Gastos com Pessoal'!$F$113:$F$122)*(IF('Gastos com Pessoal'!$G$113:$G$122&lt;=AF$1,1,0))*INDIRECT(CONCATENATE("'Gastos com Pessoal'!",$BM47)))+SUM((AF$1&gt;='Gastos com Pessoal'!$E$7:$E$106)*(AF$1&lt;='Gastos com Pessoal'!$F$7:$F$106)*(IF('Gastos com Pessoal'!$L$7:$L$106&lt;=AF$1,1,0))*INDIRECT(CONCATENATE("'Gastos com Pessoal'!",$BN47)))+SUM((AF$1&gt;='Gastos com Pessoal'!$E$113:$E$122)*(AF$1&lt;='Gastos com Pessoal'!$F$113:$F$122)*(IF('Gastos com Pessoal'!$L$113:$L$122&lt;=AF$1,1,0))*INDIRECT(CONCATENATE("'Gastos com Pessoal'!",$BO47)))+SUM((AF$1&gt;='Gastos com Pessoal'!$E$7:$E$106)*(AF$1&lt;='Gastos com Pessoal'!$F$7:$F$106)*(IF('Gastos com Pessoal'!$Q$7:$Q$106&lt;=AF$1,1,0))*INDIRECT(CONCATENATE("'Gastos com Pessoal'!",$BP47)))+SUM((AF$1&gt;='Gastos com Pessoal'!$E$113:$E$122)*(AF$1&lt;='Gastos com Pessoal'!$F$113:$F$122)*(IF('Gastos com Pessoal'!$Q$113:$Q$122&lt;=AF$1,1,0))*INDIRECT(CONCATENATE("'Gastos com Pessoal'!",$BQ47)))</f>
        <v>41545.359999999993</v>
      </c>
      <c r="AG47" s="149">
        <f t="array" aca="1" ref="AG47" ca="1">SUM((AG$1&gt;='Gastos com Pessoal'!$E$7:$E$106)*(AG$1&lt;='Gastos com Pessoal'!$F$7:$F$106)*INDIRECT(CONCATENATE("'Encargos e Benefícios'!",$BJ47)))+SUM((AG$1&gt;='Gastos com Pessoal'!$E$113:$E$122)*(AG$1&lt;='Gastos com Pessoal'!$F$113:$F$122)*INDIRECT(CONCATENATE("'Encargos e Benefícios'!",$BK47)))+SUM((AG$1&gt;='Gastos com Pessoal'!$E$7:$E$106)*(AG$1&lt;='Gastos com Pessoal'!$F$7:$F$106)*(IF('Gastos com Pessoal'!$G$7:$G$106&lt;=AG$1,1,0))*INDIRECT(CONCATENATE("'Gastos com Pessoal'!",$BL47)))+SUM((AG$1&gt;='Gastos com Pessoal'!$E$113:$E$122)*(AG$1&lt;='Gastos com Pessoal'!$F$113:$F$122)*(IF('Gastos com Pessoal'!$G$113:$G$122&lt;=AG$1,1,0))*INDIRECT(CONCATENATE("'Gastos com Pessoal'!",$BM47)))+SUM((AG$1&gt;='Gastos com Pessoal'!$E$7:$E$106)*(AG$1&lt;='Gastos com Pessoal'!$F$7:$F$106)*(IF('Gastos com Pessoal'!$L$7:$L$106&lt;=AG$1,1,0))*INDIRECT(CONCATENATE("'Gastos com Pessoal'!",$BN47)))+SUM((AG$1&gt;='Gastos com Pessoal'!$E$113:$E$122)*(AG$1&lt;='Gastos com Pessoal'!$F$113:$F$122)*(IF('Gastos com Pessoal'!$L$113:$L$122&lt;=AG$1,1,0))*INDIRECT(CONCATENATE("'Gastos com Pessoal'!",$BO47)))+SUM((AG$1&gt;='Gastos com Pessoal'!$E$7:$E$106)*(AG$1&lt;='Gastos com Pessoal'!$F$7:$F$106)*(IF('Gastos com Pessoal'!$Q$7:$Q$106&lt;=AG$1,1,0))*INDIRECT(CONCATENATE("'Gastos com Pessoal'!",$BP47)))+SUM((AG$1&gt;='Gastos com Pessoal'!$E$113:$E$122)*(AG$1&lt;='Gastos com Pessoal'!$F$113:$F$122)*(IF('Gastos com Pessoal'!$Q$113:$Q$122&lt;=AG$1,1,0))*INDIRECT(CONCATENATE("'Gastos com Pessoal'!",$BQ47)))</f>
        <v>41545.359999999993</v>
      </c>
      <c r="AH47" s="149">
        <f t="array" aca="1" ref="AH47" ca="1">SUM((AH$1&gt;='Gastos com Pessoal'!$E$7:$E$106)*(AH$1&lt;='Gastos com Pessoal'!$F$7:$F$106)*INDIRECT(CONCATENATE("'Encargos e Benefícios'!",$BJ47)))+SUM((AH$1&gt;='Gastos com Pessoal'!$E$113:$E$122)*(AH$1&lt;='Gastos com Pessoal'!$F$113:$F$122)*INDIRECT(CONCATENATE("'Encargos e Benefícios'!",$BK47)))+SUM((AH$1&gt;='Gastos com Pessoal'!$E$7:$E$106)*(AH$1&lt;='Gastos com Pessoal'!$F$7:$F$106)*(IF('Gastos com Pessoal'!$G$7:$G$106&lt;=AH$1,1,0))*INDIRECT(CONCATENATE("'Gastos com Pessoal'!",$BL47)))+SUM((AH$1&gt;='Gastos com Pessoal'!$E$113:$E$122)*(AH$1&lt;='Gastos com Pessoal'!$F$113:$F$122)*(IF('Gastos com Pessoal'!$G$113:$G$122&lt;=AH$1,1,0))*INDIRECT(CONCATENATE("'Gastos com Pessoal'!",$BM47)))+SUM((AH$1&gt;='Gastos com Pessoal'!$E$7:$E$106)*(AH$1&lt;='Gastos com Pessoal'!$F$7:$F$106)*(IF('Gastos com Pessoal'!$L$7:$L$106&lt;=AH$1,1,0))*INDIRECT(CONCATENATE("'Gastos com Pessoal'!",$BN47)))+SUM((AH$1&gt;='Gastos com Pessoal'!$E$113:$E$122)*(AH$1&lt;='Gastos com Pessoal'!$F$113:$F$122)*(IF('Gastos com Pessoal'!$L$113:$L$122&lt;=AH$1,1,0))*INDIRECT(CONCATENATE("'Gastos com Pessoal'!",$BO47)))+SUM((AH$1&gt;='Gastos com Pessoal'!$E$7:$E$106)*(AH$1&lt;='Gastos com Pessoal'!$F$7:$F$106)*(IF('Gastos com Pessoal'!$Q$7:$Q$106&lt;=AH$1,1,0))*INDIRECT(CONCATENATE("'Gastos com Pessoal'!",$BP47)))+SUM((AH$1&gt;='Gastos com Pessoal'!$E$113:$E$122)*(AH$1&lt;='Gastos com Pessoal'!$F$113:$F$122)*(IF('Gastos com Pessoal'!$Q$113:$Q$122&lt;=AH$1,1,0))*INDIRECT(CONCATENATE("'Gastos com Pessoal'!",$BQ47)))</f>
        <v>41545.359999999993</v>
      </c>
      <c r="AI47" s="149">
        <f t="array" aca="1" ref="AI47" ca="1">SUM((AI$1&gt;='Gastos com Pessoal'!$E$7:$E$106)*(AI$1&lt;='Gastos com Pessoal'!$F$7:$F$106)*INDIRECT(CONCATENATE("'Encargos e Benefícios'!",$BJ47)))+SUM((AI$1&gt;='Gastos com Pessoal'!$E$113:$E$122)*(AI$1&lt;='Gastos com Pessoal'!$F$113:$F$122)*INDIRECT(CONCATENATE("'Encargos e Benefícios'!",$BK47)))+SUM((AI$1&gt;='Gastos com Pessoal'!$E$7:$E$106)*(AI$1&lt;='Gastos com Pessoal'!$F$7:$F$106)*(IF('Gastos com Pessoal'!$G$7:$G$106&lt;=AI$1,1,0))*INDIRECT(CONCATENATE("'Gastos com Pessoal'!",$BL47)))+SUM((AI$1&gt;='Gastos com Pessoal'!$E$113:$E$122)*(AI$1&lt;='Gastos com Pessoal'!$F$113:$F$122)*(IF('Gastos com Pessoal'!$G$113:$G$122&lt;=AI$1,1,0))*INDIRECT(CONCATENATE("'Gastos com Pessoal'!",$BM47)))+SUM((AI$1&gt;='Gastos com Pessoal'!$E$7:$E$106)*(AI$1&lt;='Gastos com Pessoal'!$F$7:$F$106)*(IF('Gastos com Pessoal'!$L$7:$L$106&lt;=AI$1,1,0))*INDIRECT(CONCATENATE("'Gastos com Pessoal'!",$BN47)))+SUM((AI$1&gt;='Gastos com Pessoal'!$E$113:$E$122)*(AI$1&lt;='Gastos com Pessoal'!$F$113:$F$122)*(IF('Gastos com Pessoal'!$L$113:$L$122&lt;=AI$1,1,0))*INDIRECT(CONCATENATE("'Gastos com Pessoal'!",$BO47)))+SUM((AI$1&gt;='Gastos com Pessoal'!$E$7:$E$106)*(AI$1&lt;='Gastos com Pessoal'!$F$7:$F$106)*(IF('Gastos com Pessoal'!$Q$7:$Q$106&lt;=AI$1,1,0))*INDIRECT(CONCATENATE("'Gastos com Pessoal'!",$BP47)))+SUM((AI$1&gt;='Gastos com Pessoal'!$E$113:$E$122)*(AI$1&lt;='Gastos com Pessoal'!$F$113:$F$122)*(IF('Gastos com Pessoal'!$Q$113:$Q$122&lt;=AI$1,1,0))*INDIRECT(CONCATENATE("'Gastos com Pessoal'!",$BQ47)))</f>
        <v>41545.359999999993</v>
      </c>
      <c r="AJ47" s="149">
        <f t="array" aca="1" ref="AJ47" ca="1">SUM((AJ$1&gt;='Gastos com Pessoal'!$E$7:$E$106)*(AJ$1&lt;='Gastos com Pessoal'!$F$7:$F$106)*INDIRECT(CONCATENATE("'Encargos e Benefícios'!",$BJ47)))+SUM((AJ$1&gt;='Gastos com Pessoal'!$E$113:$E$122)*(AJ$1&lt;='Gastos com Pessoal'!$F$113:$F$122)*INDIRECT(CONCATENATE("'Encargos e Benefícios'!",$BK47)))+SUM((AJ$1&gt;='Gastos com Pessoal'!$E$7:$E$106)*(AJ$1&lt;='Gastos com Pessoal'!$F$7:$F$106)*(IF('Gastos com Pessoal'!$G$7:$G$106&lt;=AJ$1,1,0))*INDIRECT(CONCATENATE("'Gastos com Pessoal'!",$BL47)))+SUM((AJ$1&gt;='Gastos com Pessoal'!$E$113:$E$122)*(AJ$1&lt;='Gastos com Pessoal'!$F$113:$F$122)*(IF('Gastos com Pessoal'!$G$113:$G$122&lt;=AJ$1,1,0))*INDIRECT(CONCATENATE("'Gastos com Pessoal'!",$BM47)))+SUM((AJ$1&gt;='Gastos com Pessoal'!$E$7:$E$106)*(AJ$1&lt;='Gastos com Pessoal'!$F$7:$F$106)*(IF('Gastos com Pessoal'!$L$7:$L$106&lt;=AJ$1,1,0))*INDIRECT(CONCATENATE("'Gastos com Pessoal'!",$BN47)))+SUM((AJ$1&gt;='Gastos com Pessoal'!$E$113:$E$122)*(AJ$1&lt;='Gastos com Pessoal'!$F$113:$F$122)*(IF('Gastos com Pessoal'!$L$113:$L$122&lt;=AJ$1,1,0))*INDIRECT(CONCATENATE("'Gastos com Pessoal'!",$BO47)))+SUM((AJ$1&gt;='Gastos com Pessoal'!$E$7:$E$106)*(AJ$1&lt;='Gastos com Pessoal'!$F$7:$F$106)*(IF('Gastos com Pessoal'!$Q$7:$Q$106&lt;=AJ$1,1,0))*INDIRECT(CONCATENATE("'Gastos com Pessoal'!",$BP47)))+SUM((AJ$1&gt;='Gastos com Pessoal'!$E$113:$E$122)*(AJ$1&lt;='Gastos com Pessoal'!$F$113:$F$122)*(IF('Gastos com Pessoal'!$Q$113:$Q$122&lt;=AJ$1,1,0))*INDIRECT(CONCATENATE("'Gastos com Pessoal'!",$BQ47)))</f>
        <v>41545.359999999993</v>
      </c>
      <c r="AK47" s="149">
        <f t="array" aca="1" ref="AK47" ca="1">SUM((AK$1&gt;='Gastos com Pessoal'!$E$7:$E$106)*(AK$1&lt;='Gastos com Pessoal'!$F$7:$F$106)*INDIRECT(CONCATENATE("'Encargos e Benefícios'!",$BJ47)))+SUM((AK$1&gt;='Gastos com Pessoal'!$E$113:$E$122)*(AK$1&lt;='Gastos com Pessoal'!$F$113:$F$122)*INDIRECT(CONCATENATE("'Encargos e Benefícios'!",$BK47)))+SUM((AK$1&gt;='Gastos com Pessoal'!$E$7:$E$106)*(AK$1&lt;='Gastos com Pessoal'!$F$7:$F$106)*(IF('Gastos com Pessoal'!$G$7:$G$106&lt;=AK$1,1,0))*INDIRECT(CONCATENATE("'Gastos com Pessoal'!",$BL47)))+SUM((AK$1&gt;='Gastos com Pessoal'!$E$113:$E$122)*(AK$1&lt;='Gastos com Pessoal'!$F$113:$F$122)*(IF('Gastos com Pessoal'!$G$113:$G$122&lt;=AK$1,1,0))*INDIRECT(CONCATENATE("'Gastos com Pessoal'!",$BM47)))+SUM((AK$1&gt;='Gastos com Pessoal'!$E$7:$E$106)*(AK$1&lt;='Gastos com Pessoal'!$F$7:$F$106)*(IF('Gastos com Pessoal'!$L$7:$L$106&lt;=AK$1,1,0))*INDIRECT(CONCATENATE("'Gastos com Pessoal'!",$BN47)))+SUM((AK$1&gt;='Gastos com Pessoal'!$E$113:$E$122)*(AK$1&lt;='Gastos com Pessoal'!$F$113:$F$122)*(IF('Gastos com Pessoal'!$L$113:$L$122&lt;=AK$1,1,0))*INDIRECT(CONCATENATE("'Gastos com Pessoal'!",$BO47)))+SUM((AK$1&gt;='Gastos com Pessoal'!$E$7:$E$106)*(AK$1&lt;='Gastos com Pessoal'!$F$7:$F$106)*(IF('Gastos com Pessoal'!$Q$7:$Q$106&lt;=AK$1,1,0))*INDIRECT(CONCATENATE("'Gastos com Pessoal'!",$BP47)))+SUM((AK$1&gt;='Gastos com Pessoal'!$E$113:$E$122)*(AK$1&lt;='Gastos com Pessoal'!$F$113:$F$122)*(IF('Gastos com Pessoal'!$Q$113:$Q$122&lt;=AK$1,1,0))*INDIRECT(CONCATENATE("'Gastos com Pessoal'!",$BQ47)))</f>
        <v>41545.359999999993</v>
      </c>
      <c r="AL47" s="149">
        <f t="array" aca="1" ref="AL47" ca="1">SUM((AL$1&gt;='Gastos com Pessoal'!$E$7:$E$106)*(AL$1&lt;='Gastos com Pessoal'!$F$7:$F$106)*INDIRECT(CONCATENATE("'Encargos e Benefícios'!",$BJ47)))+SUM((AL$1&gt;='Gastos com Pessoal'!$E$113:$E$122)*(AL$1&lt;='Gastos com Pessoal'!$F$113:$F$122)*INDIRECT(CONCATENATE("'Encargos e Benefícios'!",$BK47)))+SUM((AL$1&gt;='Gastos com Pessoal'!$E$7:$E$106)*(AL$1&lt;='Gastos com Pessoal'!$F$7:$F$106)*(IF('Gastos com Pessoal'!$G$7:$G$106&lt;=AL$1,1,0))*INDIRECT(CONCATENATE("'Gastos com Pessoal'!",$BL47)))+SUM((AL$1&gt;='Gastos com Pessoal'!$E$113:$E$122)*(AL$1&lt;='Gastos com Pessoal'!$F$113:$F$122)*(IF('Gastos com Pessoal'!$G$113:$G$122&lt;=AL$1,1,0))*INDIRECT(CONCATENATE("'Gastos com Pessoal'!",$BM47)))+SUM((AL$1&gt;='Gastos com Pessoal'!$E$7:$E$106)*(AL$1&lt;='Gastos com Pessoal'!$F$7:$F$106)*(IF('Gastos com Pessoal'!$L$7:$L$106&lt;=AL$1,1,0))*INDIRECT(CONCATENATE("'Gastos com Pessoal'!",$BN47)))+SUM((AL$1&gt;='Gastos com Pessoal'!$E$113:$E$122)*(AL$1&lt;='Gastos com Pessoal'!$F$113:$F$122)*(IF('Gastos com Pessoal'!$L$113:$L$122&lt;=AL$1,1,0))*INDIRECT(CONCATENATE("'Gastos com Pessoal'!",$BO47)))+SUM((AL$1&gt;='Gastos com Pessoal'!$E$7:$E$106)*(AL$1&lt;='Gastos com Pessoal'!$F$7:$F$106)*(IF('Gastos com Pessoal'!$Q$7:$Q$106&lt;=AL$1,1,0))*INDIRECT(CONCATENATE("'Gastos com Pessoal'!",$BP47)))+SUM((AL$1&gt;='Gastos com Pessoal'!$E$113:$E$122)*(AL$1&lt;='Gastos com Pessoal'!$F$113:$F$122)*(IF('Gastos com Pessoal'!$Q$113:$Q$122&lt;=AL$1,1,0))*INDIRECT(CONCATENATE("'Gastos com Pessoal'!",$BQ47)))</f>
        <v>41545.359999999993</v>
      </c>
      <c r="AM47" s="149">
        <f t="array" aca="1" ref="AM47" ca="1">SUM((AM$1&gt;='Gastos com Pessoal'!$E$7:$E$106)*(AM$1&lt;='Gastos com Pessoal'!$F$7:$F$106)*INDIRECT(CONCATENATE("'Encargos e Benefícios'!",$BJ47)))+SUM((AM$1&gt;='Gastos com Pessoal'!$E$113:$E$122)*(AM$1&lt;='Gastos com Pessoal'!$F$113:$F$122)*INDIRECT(CONCATENATE("'Encargos e Benefícios'!",$BK47)))+SUM((AM$1&gt;='Gastos com Pessoal'!$E$7:$E$106)*(AM$1&lt;='Gastos com Pessoal'!$F$7:$F$106)*(IF('Gastos com Pessoal'!$G$7:$G$106&lt;=AM$1,1,0))*INDIRECT(CONCATENATE("'Gastos com Pessoal'!",$BL47)))+SUM((AM$1&gt;='Gastos com Pessoal'!$E$113:$E$122)*(AM$1&lt;='Gastos com Pessoal'!$F$113:$F$122)*(IF('Gastos com Pessoal'!$G$113:$G$122&lt;=AM$1,1,0))*INDIRECT(CONCATENATE("'Gastos com Pessoal'!",$BM47)))+SUM((AM$1&gt;='Gastos com Pessoal'!$E$7:$E$106)*(AM$1&lt;='Gastos com Pessoal'!$F$7:$F$106)*(IF('Gastos com Pessoal'!$L$7:$L$106&lt;=AM$1,1,0))*INDIRECT(CONCATENATE("'Gastos com Pessoal'!",$BN47)))+SUM((AM$1&gt;='Gastos com Pessoal'!$E$113:$E$122)*(AM$1&lt;='Gastos com Pessoal'!$F$113:$F$122)*(IF('Gastos com Pessoal'!$L$113:$L$122&lt;=AM$1,1,0))*INDIRECT(CONCATENATE("'Gastos com Pessoal'!",$BO47)))+SUM((AM$1&gt;='Gastos com Pessoal'!$E$7:$E$106)*(AM$1&lt;='Gastos com Pessoal'!$F$7:$F$106)*(IF('Gastos com Pessoal'!$Q$7:$Q$106&lt;=AM$1,1,0))*INDIRECT(CONCATENATE("'Gastos com Pessoal'!",$BP47)))+SUM((AM$1&gt;='Gastos com Pessoal'!$E$113:$E$122)*(AM$1&lt;='Gastos com Pessoal'!$F$113:$F$122)*(IF('Gastos com Pessoal'!$Q$113:$Q$122&lt;=AM$1,1,0))*INDIRECT(CONCATENATE("'Gastos com Pessoal'!",$BQ47)))</f>
        <v>41545.359999999993</v>
      </c>
      <c r="AN47" s="149">
        <f t="array" aca="1" ref="AN47" ca="1">SUM((AN$1&gt;='Gastos com Pessoal'!$E$7:$E$106)*(AN$1&lt;='Gastos com Pessoal'!$F$7:$F$106)*INDIRECT(CONCATENATE("'Encargos e Benefícios'!",$BJ47)))+SUM((AN$1&gt;='Gastos com Pessoal'!$E$113:$E$122)*(AN$1&lt;='Gastos com Pessoal'!$F$113:$F$122)*INDIRECT(CONCATENATE("'Encargos e Benefícios'!",$BK47)))+SUM((AN$1&gt;='Gastos com Pessoal'!$E$7:$E$106)*(AN$1&lt;='Gastos com Pessoal'!$F$7:$F$106)*(IF('Gastos com Pessoal'!$G$7:$G$106&lt;=AN$1,1,0))*INDIRECT(CONCATENATE("'Gastos com Pessoal'!",$BL47)))+SUM((AN$1&gt;='Gastos com Pessoal'!$E$113:$E$122)*(AN$1&lt;='Gastos com Pessoal'!$F$113:$F$122)*(IF('Gastos com Pessoal'!$G$113:$G$122&lt;=AN$1,1,0))*INDIRECT(CONCATENATE("'Gastos com Pessoal'!",$BM47)))+SUM((AN$1&gt;='Gastos com Pessoal'!$E$7:$E$106)*(AN$1&lt;='Gastos com Pessoal'!$F$7:$F$106)*(IF('Gastos com Pessoal'!$L$7:$L$106&lt;=AN$1,1,0))*INDIRECT(CONCATENATE("'Gastos com Pessoal'!",$BN47)))+SUM((AN$1&gt;='Gastos com Pessoal'!$E$113:$E$122)*(AN$1&lt;='Gastos com Pessoal'!$F$113:$F$122)*(IF('Gastos com Pessoal'!$L$113:$L$122&lt;=AN$1,1,0))*INDIRECT(CONCATENATE("'Gastos com Pessoal'!",$BO47)))+SUM((AN$1&gt;='Gastos com Pessoal'!$E$7:$E$106)*(AN$1&lt;='Gastos com Pessoal'!$F$7:$F$106)*(IF('Gastos com Pessoal'!$Q$7:$Q$106&lt;=AN$1,1,0))*INDIRECT(CONCATENATE("'Gastos com Pessoal'!",$BP47)))+SUM((AN$1&gt;='Gastos com Pessoal'!$E$113:$E$122)*(AN$1&lt;='Gastos com Pessoal'!$F$113:$F$122)*(IF('Gastos com Pessoal'!$Q$113:$Q$122&lt;=AN$1,1,0))*INDIRECT(CONCATENATE("'Gastos com Pessoal'!",$BQ47)))</f>
        <v>41545.359999999993</v>
      </c>
      <c r="AO47" s="149">
        <f t="array" aca="1" ref="AO47" ca="1">SUM((AO$1&gt;='Gastos com Pessoal'!$E$7:$E$106)*(AO$1&lt;='Gastos com Pessoal'!$F$7:$F$106)*INDIRECT(CONCATENATE("'Encargos e Benefícios'!",$BJ47)))+SUM((AO$1&gt;='Gastos com Pessoal'!$E$113:$E$122)*(AO$1&lt;='Gastos com Pessoal'!$F$113:$F$122)*INDIRECT(CONCATENATE("'Encargos e Benefícios'!",$BK47)))+SUM((AO$1&gt;='Gastos com Pessoal'!$E$7:$E$106)*(AO$1&lt;='Gastos com Pessoal'!$F$7:$F$106)*(IF('Gastos com Pessoal'!$G$7:$G$106&lt;=AO$1,1,0))*INDIRECT(CONCATENATE("'Gastos com Pessoal'!",$BL47)))+SUM((AO$1&gt;='Gastos com Pessoal'!$E$113:$E$122)*(AO$1&lt;='Gastos com Pessoal'!$F$113:$F$122)*(IF('Gastos com Pessoal'!$G$113:$G$122&lt;=AO$1,1,0))*INDIRECT(CONCATENATE("'Gastos com Pessoal'!",$BM47)))+SUM((AO$1&gt;='Gastos com Pessoal'!$E$7:$E$106)*(AO$1&lt;='Gastos com Pessoal'!$F$7:$F$106)*(IF('Gastos com Pessoal'!$L$7:$L$106&lt;=AO$1,1,0))*INDIRECT(CONCATENATE("'Gastos com Pessoal'!",$BN47)))+SUM((AO$1&gt;='Gastos com Pessoal'!$E$113:$E$122)*(AO$1&lt;='Gastos com Pessoal'!$F$113:$F$122)*(IF('Gastos com Pessoal'!$L$113:$L$122&lt;=AO$1,1,0))*INDIRECT(CONCATENATE("'Gastos com Pessoal'!",$BO47)))+SUM((AO$1&gt;='Gastos com Pessoal'!$E$7:$E$106)*(AO$1&lt;='Gastos com Pessoal'!$F$7:$F$106)*(IF('Gastos com Pessoal'!$Q$7:$Q$106&lt;=AO$1,1,0))*INDIRECT(CONCATENATE("'Gastos com Pessoal'!",$BP47)))+SUM((AO$1&gt;='Gastos com Pessoal'!$E$113:$E$122)*(AO$1&lt;='Gastos com Pessoal'!$F$113:$F$122)*(IF('Gastos com Pessoal'!$Q$113:$Q$122&lt;=AO$1,1,0))*INDIRECT(CONCATENATE("'Gastos com Pessoal'!",$BQ47)))</f>
        <v>41545.359999999993</v>
      </c>
      <c r="AP47" s="149">
        <f t="array" aca="1" ref="AP47" ca="1">SUM((AP$1&gt;='Gastos com Pessoal'!$E$7:$E$106)*(AP$1&lt;='Gastos com Pessoal'!$F$7:$F$106)*INDIRECT(CONCATENATE("'Encargos e Benefícios'!",$BJ47)))+SUM((AP$1&gt;='Gastos com Pessoal'!$E$113:$E$122)*(AP$1&lt;='Gastos com Pessoal'!$F$113:$F$122)*INDIRECT(CONCATENATE("'Encargos e Benefícios'!",$BK47)))+SUM((AP$1&gt;='Gastos com Pessoal'!$E$7:$E$106)*(AP$1&lt;='Gastos com Pessoal'!$F$7:$F$106)*(IF('Gastos com Pessoal'!$G$7:$G$106&lt;=AP$1,1,0))*INDIRECT(CONCATENATE("'Gastos com Pessoal'!",$BL47)))+SUM((AP$1&gt;='Gastos com Pessoal'!$E$113:$E$122)*(AP$1&lt;='Gastos com Pessoal'!$F$113:$F$122)*(IF('Gastos com Pessoal'!$G$113:$G$122&lt;=AP$1,1,0))*INDIRECT(CONCATENATE("'Gastos com Pessoal'!",$BM47)))+SUM((AP$1&gt;='Gastos com Pessoal'!$E$7:$E$106)*(AP$1&lt;='Gastos com Pessoal'!$F$7:$F$106)*(IF('Gastos com Pessoal'!$L$7:$L$106&lt;=AP$1,1,0))*INDIRECT(CONCATENATE("'Gastos com Pessoal'!",$BN47)))+SUM((AP$1&gt;='Gastos com Pessoal'!$E$113:$E$122)*(AP$1&lt;='Gastos com Pessoal'!$F$113:$F$122)*(IF('Gastos com Pessoal'!$L$113:$L$122&lt;=AP$1,1,0))*INDIRECT(CONCATENATE("'Gastos com Pessoal'!",$BO47)))+SUM((AP$1&gt;='Gastos com Pessoal'!$E$7:$E$106)*(AP$1&lt;='Gastos com Pessoal'!$F$7:$F$106)*(IF('Gastos com Pessoal'!$Q$7:$Q$106&lt;=AP$1,1,0))*INDIRECT(CONCATENATE("'Gastos com Pessoal'!",$BP47)))+SUM((AP$1&gt;='Gastos com Pessoal'!$E$113:$E$122)*(AP$1&lt;='Gastos com Pessoal'!$F$113:$F$122)*(IF('Gastos com Pessoal'!$Q$113:$Q$122&lt;=AP$1,1,0))*INDIRECT(CONCATENATE("'Gastos com Pessoal'!",$BQ47)))</f>
        <v>41545.359999999993</v>
      </c>
      <c r="AQ47" s="149">
        <f t="array" aca="1" ref="AQ47" ca="1">SUM((AQ$1&gt;='Gastos com Pessoal'!$E$7:$E$106)*(AQ$1&lt;='Gastos com Pessoal'!$F$7:$F$106)*INDIRECT(CONCATENATE("'Encargos e Benefícios'!",$BJ47)))+SUM((AQ$1&gt;='Gastos com Pessoal'!$E$113:$E$122)*(AQ$1&lt;='Gastos com Pessoal'!$F$113:$F$122)*INDIRECT(CONCATENATE("'Encargos e Benefícios'!",$BK47)))+SUM((AQ$1&gt;='Gastos com Pessoal'!$E$7:$E$106)*(AQ$1&lt;='Gastos com Pessoal'!$F$7:$F$106)*(IF('Gastos com Pessoal'!$G$7:$G$106&lt;=AQ$1,1,0))*INDIRECT(CONCATENATE("'Gastos com Pessoal'!",$BL47)))+SUM((AQ$1&gt;='Gastos com Pessoal'!$E$113:$E$122)*(AQ$1&lt;='Gastos com Pessoal'!$F$113:$F$122)*(IF('Gastos com Pessoal'!$G$113:$G$122&lt;=AQ$1,1,0))*INDIRECT(CONCATENATE("'Gastos com Pessoal'!",$BM47)))+SUM((AQ$1&gt;='Gastos com Pessoal'!$E$7:$E$106)*(AQ$1&lt;='Gastos com Pessoal'!$F$7:$F$106)*(IF('Gastos com Pessoal'!$L$7:$L$106&lt;=AQ$1,1,0))*INDIRECT(CONCATENATE("'Gastos com Pessoal'!",$BN47)))+SUM((AQ$1&gt;='Gastos com Pessoal'!$E$113:$E$122)*(AQ$1&lt;='Gastos com Pessoal'!$F$113:$F$122)*(IF('Gastos com Pessoal'!$L$113:$L$122&lt;=AQ$1,1,0))*INDIRECT(CONCATENATE("'Gastos com Pessoal'!",$BO47)))+SUM((AQ$1&gt;='Gastos com Pessoal'!$E$7:$E$106)*(AQ$1&lt;='Gastos com Pessoal'!$F$7:$F$106)*(IF('Gastos com Pessoal'!$Q$7:$Q$106&lt;=AQ$1,1,0))*INDIRECT(CONCATENATE("'Gastos com Pessoal'!",$BP47)))+SUM((AQ$1&gt;='Gastos com Pessoal'!$E$113:$E$122)*(AQ$1&lt;='Gastos com Pessoal'!$F$113:$F$122)*(IF('Gastos com Pessoal'!$Q$113:$Q$122&lt;=AQ$1,1,0))*INDIRECT(CONCATENATE("'Gastos com Pessoal'!",$BQ47)))</f>
        <v>41545.359999999993</v>
      </c>
      <c r="AR47" s="149">
        <f t="array" aca="1" ref="AR47" ca="1">SUM((AR$1&gt;='Gastos com Pessoal'!$E$7:$E$106)*(AR$1&lt;='Gastos com Pessoal'!$F$7:$F$106)*INDIRECT(CONCATENATE("'Encargos e Benefícios'!",$BJ47)))+SUM((AR$1&gt;='Gastos com Pessoal'!$E$113:$E$122)*(AR$1&lt;='Gastos com Pessoal'!$F$113:$F$122)*INDIRECT(CONCATENATE("'Encargos e Benefícios'!",$BK47)))+SUM((AR$1&gt;='Gastos com Pessoal'!$E$7:$E$106)*(AR$1&lt;='Gastos com Pessoal'!$F$7:$F$106)*(IF('Gastos com Pessoal'!$G$7:$G$106&lt;=AR$1,1,0))*INDIRECT(CONCATENATE("'Gastos com Pessoal'!",$BL47)))+SUM((AR$1&gt;='Gastos com Pessoal'!$E$113:$E$122)*(AR$1&lt;='Gastos com Pessoal'!$F$113:$F$122)*(IF('Gastos com Pessoal'!$G$113:$G$122&lt;=AR$1,1,0))*INDIRECT(CONCATENATE("'Gastos com Pessoal'!",$BM47)))+SUM((AR$1&gt;='Gastos com Pessoal'!$E$7:$E$106)*(AR$1&lt;='Gastos com Pessoal'!$F$7:$F$106)*(IF('Gastos com Pessoal'!$L$7:$L$106&lt;=AR$1,1,0))*INDIRECT(CONCATENATE("'Gastos com Pessoal'!",$BN47)))+SUM((AR$1&gt;='Gastos com Pessoal'!$E$113:$E$122)*(AR$1&lt;='Gastos com Pessoal'!$F$113:$F$122)*(IF('Gastos com Pessoal'!$L$113:$L$122&lt;=AR$1,1,0))*INDIRECT(CONCATENATE("'Gastos com Pessoal'!",$BO47)))+SUM((AR$1&gt;='Gastos com Pessoal'!$E$7:$E$106)*(AR$1&lt;='Gastos com Pessoal'!$F$7:$F$106)*(IF('Gastos com Pessoal'!$Q$7:$Q$106&lt;=AR$1,1,0))*INDIRECT(CONCATENATE("'Gastos com Pessoal'!",$BP47)))+SUM((AR$1&gt;='Gastos com Pessoal'!$E$113:$E$122)*(AR$1&lt;='Gastos com Pessoal'!$F$113:$F$122)*(IF('Gastos com Pessoal'!$Q$113:$Q$122&lt;=AR$1,1,0))*INDIRECT(CONCATENATE("'Gastos com Pessoal'!",$BQ47)))</f>
        <v>41545.359999999993</v>
      </c>
      <c r="AS47" s="149">
        <f t="array" aca="1" ref="AS47" ca="1">SUM((AS$1&gt;='Gastos com Pessoal'!$E$7:$E$106)*(AS$1&lt;='Gastos com Pessoal'!$F$7:$F$106)*INDIRECT(CONCATENATE("'Encargos e Benefícios'!",$BJ47)))+SUM((AS$1&gt;='Gastos com Pessoal'!$E$113:$E$122)*(AS$1&lt;='Gastos com Pessoal'!$F$113:$F$122)*INDIRECT(CONCATENATE("'Encargos e Benefícios'!",$BK47)))+SUM((AS$1&gt;='Gastos com Pessoal'!$E$7:$E$106)*(AS$1&lt;='Gastos com Pessoal'!$F$7:$F$106)*(IF('Gastos com Pessoal'!$G$7:$G$106&lt;=AS$1,1,0))*INDIRECT(CONCATENATE("'Gastos com Pessoal'!",$BL47)))+SUM((AS$1&gt;='Gastos com Pessoal'!$E$113:$E$122)*(AS$1&lt;='Gastos com Pessoal'!$F$113:$F$122)*(IF('Gastos com Pessoal'!$G$113:$G$122&lt;=AS$1,1,0))*INDIRECT(CONCATENATE("'Gastos com Pessoal'!",$BM47)))+SUM((AS$1&gt;='Gastos com Pessoal'!$E$7:$E$106)*(AS$1&lt;='Gastos com Pessoal'!$F$7:$F$106)*(IF('Gastos com Pessoal'!$L$7:$L$106&lt;=AS$1,1,0))*INDIRECT(CONCATENATE("'Gastos com Pessoal'!",$BN47)))+SUM((AS$1&gt;='Gastos com Pessoal'!$E$113:$E$122)*(AS$1&lt;='Gastos com Pessoal'!$F$113:$F$122)*(IF('Gastos com Pessoal'!$L$113:$L$122&lt;=AS$1,1,0))*INDIRECT(CONCATENATE("'Gastos com Pessoal'!",$BO47)))+SUM((AS$1&gt;='Gastos com Pessoal'!$E$7:$E$106)*(AS$1&lt;='Gastos com Pessoal'!$F$7:$F$106)*(IF('Gastos com Pessoal'!$Q$7:$Q$106&lt;=AS$1,1,0))*INDIRECT(CONCATENATE("'Gastos com Pessoal'!",$BP47)))+SUM((AS$1&gt;='Gastos com Pessoal'!$E$113:$E$122)*(AS$1&lt;='Gastos com Pessoal'!$F$113:$F$122)*(IF('Gastos com Pessoal'!$Q$113:$Q$122&lt;=AS$1,1,0))*INDIRECT(CONCATENATE("'Gastos com Pessoal'!",$BQ47)))</f>
        <v>0</v>
      </c>
      <c r="AT47" s="149">
        <f t="array" aca="1" ref="AT47" ca="1">SUM((AT$1&gt;='Gastos com Pessoal'!$E$7:$E$106)*(AT$1&lt;='Gastos com Pessoal'!$F$7:$F$106)*INDIRECT(CONCATENATE("'Encargos e Benefícios'!",$BJ47)))+SUM((AT$1&gt;='Gastos com Pessoal'!$E$113:$E$122)*(AT$1&lt;='Gastos com Pessoal'!$F$113:$F$122)*INDIRECT(CONCATENATE("'Encargos e Benefícios'!",$BK47)))+SUM((AT$1&gt;='Gastos com Pessoal'!$E$7:$E$106)*(AT$1&lt;='Gastos com Pessoal'!$F$7:$F$106)*(IF('Gastos com Pessoal'!$G$7:$G$106&lt;=AT$1,1,0))*INDIRECT(CONCATENATE("'Gastos com Pessoal'!",$BL47)))+SUM((AT$1&gt;='Gastos com Pessoal'!$E$113:$E$122)*(AT$1&lt;='Gastos com Pessoal'!$F$113:$F$122)*(IF('Gastos com Pessoal'!$G$113:$G$122&lt;=AT$1,1,0))*INDIRECT(CONCATENATE("'Gastos com Pessoal'!",$BM47)))+SUM((AT$1&gt;='Gastos com Pessoal'!$E$7:$E$106)*(AT$1&lt;='Gastos com Pessoal'!$F$7:$F$106)*(IF('Gastos com Pessoal'!$L$7:$L$106&lt;=AT$1,1,0))*INDIRECT(CONCATENATE("'Gastos com Pessoal'!",$BN47)))+SUM((AT$1&gt;='Gastos com Pessoal'!$E$113:$E$122)*(AT$1&lt;='Gastos com Pessoal'!$F$113:$F$122)*(IF('Gastos com Pessoal'!$L$113:$L$122&lt;=AT$1,1,0))*INDIRECT(CONCATENATE("'Gastos com Pessoal'!",$BO47)))+SUM((AT$1&gt;='Gastos com Pessoal'!$E$7:$E$106)*(AT$1&lt;='Gastos com Pessoal'!$F$7:$F$106)*(IF('Gastos com Pessoal'!$Q$7:$Q$106&lt;=AT$1,1,0))*INDIRECT(CONCATENATE("'Gastos com Pessoal'!",$BP47)))+SUM((AT$1&gt;='Gastos com Pessoal'!$E$113:$E$122)*(AT$1&lt;='Gastos com Pessoal'!$F$113:$F$122)*(IF('Gastos com Pessoal'!$Q$113:$Q$122&lt;=AT$1,1,0))*INDIRECT(CONCATENATE("'Gastos com Pessoal'!",$BQ47)))</f>
        <v>0</v>
      </c>
      <c r="AU47" s="149">
        <f t="array" aca="1" ref="AU47" ca="1">SUM((AU$1&gt;='Gastos com Pessoal'!$E$7:$E$106)*(AU$1&lt;='Gastos com Pessoal'!$F$7:$F$106)*INDIRECT(CONCATENATE("'Encargos e Benefícios'!",$BJ47)))+SUM((AU$1&gt;='Gastos com Pessoal'!$E$113:$E$122)*(AU$1&lt;='Gastos com Pessoal'!$F$113:$F$122)*INDIRECT(CONCATENATE("'Encargos e Benefícios'!",$BK47)))+SUM((AU$1&gt;='Gastos com Pessoal'!$E$7:$E$106)*(AU$1&lt;='Gastos com Pessoal'!$F$7:$F$106)*(IF('Gastos com Pessoal'!$G$7:$G$106&lt;=AU$1,1,0))*INDIRECT(CONCATENATE("'Gastos com Pessoal'!",$BL47)))+SUM((AU$1&gt;='Gastos com Pessoal'!$E$113:$E$122)*(AU$1&lt;='Gastos com Pessoal'!$F$113:$F$122)*(IF('Gastos com Pessoal'!$G$113:$G$122&lt;=AU$1,1,0))*INDIRECT(CONCATENATE("'Gastos com Pessoal'!",$BM47)))+SUM((AU$1&gt;='Gastos com Pessoal'!$E$7:$E$106)*(AU$1&lt;='Gastos com Pessoal'!$F$7:$F$106)*(IF('Gastos com Pessoal'!$L$7:$L$106&lt;=AU$1,1,0))*INDIRECT(CONCATENATE("'Gastos com Pessoal'!",$BN47)))+SUM((AU$1&gt;='Gastos com Pessoal'!$E$113:$E$122)*(AU$1&lt;='Gastos com Pessoal'!$F$113:$F$122)*(IF('Gastos com Pessoal'!$L$113:$L$122&lt;=AU$1,1,0))*INDIRECT(CONCATENATE("'Gastos com Pessoal'!",$BO47)))+SUM((AU$1&gt;='Gastos com Pessoal'!$E$7:$E$106)*(AU$1&lt;='Gastos com Pessoal'!$F$7:$F$106)*(IF('Gastos com Pessoal'!$Q$7:$Q$106&lt;=AU$1,1,0))*INDIRECT(CONCATENATE("'Gastos com Pessoal'!",$BP47)))+SUM((AU$1&gt;='Gastos com Pessoal'!$E$113:$E$122)*(AU$1&lt;='Gastos com Pessoal'!$F$113:$F$122)*(IF('Gastos com Pessoal'!$Q$113:$Q$122&lt;=AU$1,1,0))*INDIRECT(CONCATENATE("'Gastos com Pessoal'!",$BQ47)))</f>
        <v>0</v>
      </c>
      <c r="AV47" s="149">
        <f t="array" aca="1" ref="AV47" ca="1">SUM((AV$1&gt;='Gastos com Pessoal'!$E$7:$E$106)*(AV$1&lt;='Gastos com Pessoal'!$F$7:$F$106)*INDIRECT(CONCATENATE("'Encargos e Benefícios'!",$BJ47)))+SUM((AV$1&gt;='Gastos com Pessoal'!$E$113:$E$122)*(AV$1&lt;='Gastos com Pessoal'!$F$113:$F$122)*INDIRECT(CONCATENATE("'Encargos e Benefícios'!",$BK47)))+SUM((AV$1&gt;='Gastos com Pessoal'!$E$7:$E$106)*(AV$1&lt;='Gastos com Pessoal'!$F$7:$F$106)*(IF('Gastos com Pessoal'!$G$7:$G$106&lt;=AV$1,1,0))*INDIRECT(CONCATENATE("'Gastos com Pessoal'!",$BL47)))+SUM((AV$1&gt;='Gastos com Pessoal'!$E$113:$E$122)*(AV$1&lt;='Gastos com Pessoal'!$F$113:$F$122)*(IF('Gastos com Pessoal'!$G$113:$G$122&lt;=AV$1,1,0))*INDIRECT(CONCATENATE("'Gastos com Pessoal'!",$BM47)))+SUM((AV$1&gt;='Gastos com Pessoal'!$E$7:$E$106)*(AV$1&lt;='Gastos com Pessoal'!$F$7:$F$106)*(IF('Gastos com Pessoal'!$L$7:$L$106&lt;=AV$1,1,0))*INDIRECT(CONCATENATE("'Gastos com Pessoal'!",$BN47)))+SUM((AV$1&gt;='Gastos com Pessoal'!$E$113:$E$122)*(AV$1&lt;='Gastos com Pessoal'!$F$113:$F$122)*(IF('Gastos com Pessoal'!$L$113:$L$122&lt;=AV$1,1,0))*INDIRECT(CONCATENATE("'Gastos com Pessoal'!",$BO47)))+SUM((AV$1&gt;='Gastos com Pessoal'!$E$7:$E$106)*(AV$1&lt;='Gastos com Pessoal'!$F$7:$F$106)*(IF('Gastos com Pessoal'!$Q$7:$Q$106&lt;=AV$1,1,0))*INDIRECT(CONCATENATE("'Gastos com Pessoal'!",$BP47)))+SUM((AV$1&gt;='Gastos com Pessoal'!$E$113:$E$122)*(AV$1&lt;='Gastos com Pessoal'!$F$113:$F$122)*(IF('Gastos com Pessoal'!$Q$113:$Q$122&lt;=AV$1,1,0))*INDIRECT(CONCATENATE("'Gastos com Pessoal'!",$BQ47)))</f>
        <v>0</v>
      </c>
      <c r="AW47" s="149">
        <f t="array" aca="1" ref="AW47" ca="1">SUM((AW$1&gt;='Gastos com Pessoal'!$E$7:$E$106)*(AW$1&lt;='Gastos com Pessoal'!$F$7:$F$106)*INDIRECT(CONCATENATE("'Encargos e Benefícios'!",$BJ47)))+SUM((AW$1&gt;='Gastos com Pessoal'!$E$113:$E$122)*(AW$1&lt;='Gastos com Pessoal'!$F$113:$F$122)*INDIRECT(CONCATENATE("'Encargos e Benefícios'!",$BK47)))+SUM((AW$1&gt;='Gastos com Pessoal'!$E$7:$E$106)*(AW$1&lt;='Gastos com Pessoal'!$F$7:$F$106)*(IF('Gastos com Pessoal'!$G$7:$G$106&lt;=AW$1,1,0))*INDIRECT(CONCATENATE("'Gastos com Pessoal'!",$BL47)))+SUM((AW$1&gt;='Gastos com Pessoal'!$E$113:$E$122)*(AW$1&lt;='Gastos com Pessoal'!$F$113:$F$122)*(IF('Gastos com Pessoal'!$G$113:$G$122&lt;=AW$1,1,0))*INDIRECT(CONCATENATE("'Gastos com Pessoal'!",$BM47)))+SUM((AW$1&gt;='Gastos com Pessoal'!$E$7:$E$106)*(AW$1&lt;='Gastos com Pessoal'!$F$7:$F$106)*(IF('Gastos com Pessoal'!$L$7:$L$106&lt;=AW$1,1,0))*INDIRECT(CONCATENATE("'Gastos com Pessoal'!",$BN47)))+SUM((AW$1&gt;='Gastos com Pessoal'!$E$113:$E$122)*(AW$1&lt;='Gastos com Pessoal'!$F$113:$F$122)*(IF('Gastos com Pessoal'!$L$113:$L$122&lt;=AW$1,1,0))*INDIRECT(CONCATENATE("'Gastos com Pessoal'!",$BO47)))+SUM((AW$1&gt;='Gastos com Pessoal'!$E$7:$E$106)*(AW$1&lt;='Gastos com Pessoal'!$F$7:$F$106)*(IF('Gastos com Pessoal'!$Q$7:$Q$106&lt;=AW$1,1,0))*INDIRECT(CONCATENATE("'Gastos com Pessoal'!",$BP47)))+SUM((AW$1&gt;='Gastos com Pessoal'!$E$113:$E$122)*(AW$1&lt;='Gastos com Pessoal'!$F$113:$F$122)*(IF('Gastos com Pessoal'!$Q$113:$Q$122&lt;=AW$1,1,0))*INDIRECT(CONCATENATE("'Gastos com Pessoal'!",$BQ47)))</f>
        <v>0</v>
      </c>
      <c r="AX47" s="149">
        <f t="array" aca="1" ref="AX47" ca="1">SUM((AX$1&gt;='Gastos com Pessoal'!$E$7:$E$106)*(AX$1&lt;='Gastos com Pessoal'!$F$7:$F$106)*INDIRECT(CONCATENATE("'Encargos e Benefícios'!",$BJ47)))+SUM((AX$1&gt;='Gastos com Pessoal'!$E$113:$E$122)*(AX$1&lt;='Gastos com Pessoal'!$F$113:$F$122)*INDIRECT(CONCATENATE("'Encargos e Benefícios'!",$BK47)))+SUM((AX$1&gt;='Gastos com Pessoal'!$E$7:$E$106)*(AX$1&lt;='Gastos com Pessoal'!$F$7:$F$106)*(IF('Gastos com Pessoal'!$G$7:$G$106&lt;=AX$1,1,0))*INDIRECT(CONCATENATE("'Gastos com Pessoal'!",$BL47)))+SUM((AX$1&gt;='Gastos com Pessoal'!$E$113:$E$122)*(AX$1&lt;='Gastos com Pessoal'!$F$113:$F$122)*(IF('Gastos com Pessoal'!$G$113:$G$122&lt;=AX$1,1,0))*INDIRECT(CONCATENATE("'Gastos com Pessoal'!",$BM47)))+SUM((AX$1&gt;='Gastos com Pessoal'!$E$7:$E$106)*(AX$1&lt;='Gastos com Pessoal'!$F$7:$F$106)*(IF('Gastos com Pessoal'!$L$7:$L$106&lt;=AX$1,1,0))*INDIRECT(CONCATENATE("'Gastos com Pessoal'!",$BN47)))+SUM((AX$1&gt;='Gastos com Pessoal'!$E$113:$E$122)*(AX$1&lt;='Gastos com Pessoal'!$F$113:$F$122)*(IF('Gastos com Pessoal'!$L$113:$L$122&lt;=AX$1,1,0))*INDIRECT(CONCATENATE("'Gastos com Pessoal'!",$BO47)))+SUM((AX$1&gt;='Gastos com Pessoal'!$E$7:$E$106)*(AX$1&lt;='Gastos com Pessoal'!$F$7:$F$106)*(IF('Gastos com Pessoal'!$Q$7:$Q$106&lt;=AX$1,1,0))*INDIRECT(CONCATENATE("'Gastos com Pessoal'!",$BP47)))+SUM((AX$1&gt;='Gastos com Pessoal'!$E$113:$E$122)*(AX$1&lt;='Gastos com Pessoal'!$F$113:$F$122)*(IF('Gastos com Pessoal'!$Q$113:$Q$122&lt;=AX$1,1,0))*INDIRECT(CONCATENATE("'Gastos com Pessoal'!",$BQ47)))</f>
        <v>0</v>
      </c>
      <c r="AY47" s="144">
        <f t="shared" ca="1" si="38"/>
        <v>1703359.7600000014</v>
      </c>
      <c r="AZ47" s="156">
        <f t="shared" ca="1" si="39"/>
        <v>1.4217042964887901E-2</v>
      </c>
      <c r="BI47" s="280" t="s">
        <v>351</v>
      </c>
      <c r="BJ47" s="281" t="str">
        <f ca="1">IF(ISNA('Encargos e Benefícios'!AA3),"$ZZ$6:$ZZ$105",'Encargos e Benefícios'!AA3)</f>
        <v>$R$6:$R$105</v>
      </c>
      <c r="BK47" s="281" t="str">
        <f ca="1">IF(ISNA('Encargos e Benefícios'!AC3),"$ZZ$112:$ZZ$121",'Encargos e Benefícios'!AC3)</f>
        <v>$ZZ$112:$ZZ$121</v>
      </c>
      <c r="BL47" s="280" t="str">
        <f ca="1">IF(ISNA('Gastos com Pessoal'!AT3),"$ZZ$6:$ZZ$105",'Gastos com Pessoal'!AT3)</f>
        <v>$ZZ$6:$ZZ$105</v>
      </c>
      <c r="BM47" s="280" t="str">
        <f ca="1">IF(ISNA('Gastos com Pessoal'!AV3),"$ZZ$112:$ZZ$121",'Gastos com Pessoal'!AV3)</f>
        <v>$ZZ$112:$ZZ$121</v>
      </c>
      <c r="BN47" s="280" t="str">
        <f ca="1">IF(ISNA('Gastos com Pessoal'!AX3),"$ZZ$6:$ZZ$105",'Gastos com Pessoal'!AX3)</f>
        <v>$ZZ$6:$ZZ$105</v>
      </c>
      <c r="BO47" s="280" t="str">
        <f ca="1">IF(ISNA('Gastos com Pessoal'!AZ3),"$ZZ$112:$ZZ$121",'Gastos com Pessoal'!AZ3)</f>
        <v>$ZZ$112:$ZZ$121</v>
      </c>
      <c r="BP47" s="280" t="str">
        <f ca="1">IF(ISNA('Gastos com Pessoal'!BB3),"$ZZ$6:$ZZ$105",'Gastos com Pessoal'!BB3)</f>
        <v>$ZZ$6:$ZZ$105</v>
      </c>
      <c r="BQ47" s="280" t="str">
        <f ca="1">IF(ISNA('Gastos com Pessoal'!BD3),"$ZZ$112:$ZZ$121",'Gastos com Pessoal'!BD3)</f>
        <v>$ZZ$112:$ZZ$121</v>
      </c>
    </row>
    <row r="48" spans="1:69" s="99" customFormat="1" ht="23.25" customHeight="1">
      <c r="A48" s="28" t="s">
        <v>109</v>
      </c>
      <c r="B48" s="11" t="s">
        <v>64</v>
      </c>
      <c r="C48" s="149">
        <f t="array" aca="1" ref="C48" ca="1">SUM((C$1&gt;='Gastos com Pessoal'!$E$7:$E$106)*(C$1&lt;='Gastos com Pessoal'!$F$7:$F$106)*INDIRECT(CONCATENATE("'Encargos e Benefícios'!",$BJ48)))+SUM((C$1&gt;='Gastos com Pessoal'!$E$113:$E$122)*(C$1&lt;='Gastos com Pessoal'!$F$113:$F$122)*INDIRECT(CONCATENATE("'Encargos e Benefícios'!",$BK48)))+SUM((C$1&gt;='Gastos com Pessoal'!$E$7:$E$106)*(C$1&lt;='Gastos com Pessoal'!$F$7:$F$106)*(IF('Gastos com Pessoal'!$G$7:$G$106&lt;=C$1,1,0))*INDIRECT(CONCATENATE("'Gastos com Pessoal'!",$BL48)))+SUM((C$1&gt;='Gastos com Pessoal'!$E$113:$E$122)*(C$1&lt;='Gastos com Pessoal'!$F$113:$F$122)*(IF('Gastos com Pessoal'!$G$113:$G$122&lt;=C$1,1,0))*INDIRECT(CONCATENATE("'Gastos com Pessoal'!",$BM48)))+SUM((C$1&gt;='Gastos com Pessoal'!$E$7:$E$106)*(C$1&lt;='Gastos com Pessoal'!$F$7:$F$106)*(IF('Gastos com Pessoal'!$L$7:$L$106&lt;=C$1,1,0))*INDIRECT(CONCATENATE("'Gastos com Pessoal'!",$BN48)))+SUM((C$1&gt;='Gastos com Pessoal'!$E$113:$E$122)*(C$1&lt;='Gastos com Pessoal'!$F$113:$F$122)*(IF('Gastos com Pessoal'!$L$113:$L$122&lt;=C$1,1,0))*INDIRECT(CONCATENATE("'Gastos com Pessoal'!",$BO48)))+SUM((C$1&gt;='Gastos com Pessoal'!$E$7:$E$106)*(C$1&lt;='Gastos com Pessoal'!$F$7:$F$106)*(IF('Gastos com Pessoal'!$Q$7:$Q$106&lt;=C$1,1,0))*INDIRECT(CONCATENATE("'Gastos com Pessoal'!",$BP48)))+SUM((C$1&gt;='Gastos com Pessoal'!$E$113:$E$122)*(C$1&lt;='Gastos com Pessoal'!$F$113:$F$122)*(IF('Gastos com Pessoal'!$Q$113:$Q$122&lt;=C$1,1,0))*INDIRECT(CONCATENATE("'Gastos com Pessoal'!",$BQ48)))</f>
        <v>0</v>
      </c>
      <c r="D48" s="149">
        <f t="array" aca="1" ref="D48" ca="1">SUM((D$1&gt;='Gastos com Pessoal'!$E$7:$E$106)*(D$1&lt;='Gastos com Pessoal'!$F$7:$F$106)*INDIRECT(CONCATENATE("'Encargos e Benefícios'!",$BJ48)))+SUM((D$1&gt;='Gastos com Pessoal'!$E$113:$E$122)*(D$1&lt;='Gastos com Pessoal'!$F$113:$F$122)*INDIRECT(CONCATENATE("'Encargos e Benefícios'!",$BK48)))+SUM((D$1&gt;='Gastos com Pessoal'!$E$7:$E$106)*(D$1&lt;='Gastos com Pessoal'!$F$7:$F$106)*(IF('Gastos com Pessoal'!$G$7:$G$106&lt;=D$1,1,0))*INDIRECT(CONCATENATE("'Gastos com Pessoal'!",$BL48)))+SUM((D$1&gt;='Gastos com Pessoal'!$E$113:$E$122)*(D$1&lt;='Gastos com Pessoal'!$F$113:$F$122)*(IF('Gastos com Pessoal'!$G$113:$G$122&lt;=D$1,1,0))*INDIRECT(CONCATENATE("'Gastos com Pessoal'!",$BM48)))+SUM((D$1&gt;='Gastos com Pessoal'!$E$7:$E$106)*(D$1&lt;='Gastos com Pessoal'!$F$7:$F$106)*(IF('Gastos com Pessoal'!$L$7:$L$106&lt;=D$1,1,0))*INDIRECT(CONCATENATE("'Gastos com Pessoal'!",$BN48)))+SUM((D$1&gt;='Gastos com Pessoal'!$E$113:$E$122)*(D$1&lt;='Gastos com Pessoal'!$F$113:$F$122)*(IF('Gastos com Pessoal'!$L$113:$L$122&lt;=D$1,1,0))*INDIRECT(CONCATENATE("'Gastos com Pessoal'!",$BO48)))+SUM((D$1&gt;='Gastos com Pessoal'!$E$7:$E$106)*(D$1&lt;='Gastos com Pessoal'!$F$7:$F$106)*(IF('Gastos com Pessoal'!$Q$7:$Q$106&lt;=D$1,1,0))*INDIRECT(CONCATENATE("'Gastos com Pessoal'!",$BP48)))+SUM((D$1&gt;='Gastos com Pessoal'!$E$113:$E$122)*(D$1&lt;='Gastos com Pessoal'!$F$113:$F$122)*(IF('Gastos com Pessoal'!$Q$113:$Q$122&lt;=D$1,1,0))*INDIRECT(CONCATENATE("'Gastos com Pessoal'!",$BQ48)))</f>
        <v>1199.0799999999995</v>
      </c>
      <c r="E48" s="149">
        <f t="array" aca="1" ref="E48" ca="1">SUM((E$1&gt;='Gastos com Pessoal'!$E$7:$E$106)*(E$1&lt;='Gastos com Pessoal'!$F$7:$F$106)*INDIRECT(CONCATENATE("'Encargos e Benefícios'!",$BJ48)))+SUM((E$1&gt;='Gastos com Pessoal'!$E$113:$E$122)*(E$1&lt;='Gastos com Pessoal'!$F$113:$F$122)*INDIRECT(CONCATENATE("'Encargos e Benefícios'!",$BK48)))+SUM((E$1&gt;='Gastos com Pessoal'!$E$7:$E$106)*(E$1&lt;='Gastos com Pessoal'!$F$7:$F$106)*(IF('Gastos com Pessoal'!$G$7:$G$106&lt;=E$1,1,0))*INDIRECT(CONCATENATE("'Gastos com Pessoal'!",$BL48)))+SUM((E$1&gt;='Gastos com Pessoal'!$E$113:$E$122)*(E$1&lt;='Gastos com Pessoal'!$F$113:$F$122)*(IF('Gastos com Pessoal'!$G$113:$G$122&lt;=E$1,1,0))*INDIRECT(CONCATENATE("'Gastos com Pessoal'!",$BM48)))+SUM((E$1&gt;='Gastos com Pessoal'!$E$7:$E$106)*(E$1&lt;='Gastos com Pessoal'!$F$7:$F$106)*(IF('Gastos com Pessoal'!$L$7:$L$106&lt;=E$1,1,0))*INDIRECT(CONCATENATE("'Gastos com Pessoal'!",$BN48)))+SUM((E$1&gt;='Gastos com Pessoal'!$E$113:$E$122)*(E$1&lt;='Gastos com Pessoal'!$F$113:$F$122)*(IF('Gastos com Pessoal'!$L$113:$L$122&lt;=E$1,1,0))*INDIRECT(CONCATENATE("'Gastos com Pessoal'!",$BO48)))+SUM((E$1&gt;='Gastos com Pessoal'!$E$7:$E$106)*(E$1&lt;='Gastos com Pessoal'!$F$7:$F$106)*(IF('Gastos com Pessoal'!$Q$7:$Q$106&lt;=E$1,1,0))*INDIRECT(CONCATENATE("'Gastos com Pessoal'!",$BP48)))+SUM((E$1&gt;='Gastos com Pessoal'!$E$113:$E$122)*(E$1&lt;='Gastos com Pessoal'!$F$113:$F$122)*(IF('Gastos com Pessoal'!$Q$113:$Q$122&lt;=E$1,1,0))*INDIRECT(CONCATENATE("'Gastos com Pessoal'!",$BQ48)))</f>
        <v>1199.0799999999995</v>
      </c>
      <c r="F48" s="149">
        <f t="array" aca="1" ref="F48" ca="1">SUM((F$1&gt;='Gastos com Pessoal'!$E$7:$E$106)*(F$1&lt;='Gastos com Pessoal'!$F$7:$F$106)*INDIRECT(CONCATENATE("'Encargos e Benefícios'!",$BJ48)))+SUM((F$1&gt;='Gastos com Pessoal'!$E$113:$E$122)*(F$1&lt;='Gastos com Pessoal'!$F$113:$F$122)*INDIRECT(CONCATENATE("'Encargos e Benefícios'!",$BK48)))+SUM((F$1&gt;='Gastos com Pessoal'!$E$7:$E$106)*(F$1&lt;='Gastos com Pessoal'!$F$7:$F$106)*(IF('Gastos com Pessoal'!$G$7:$G$106&lt;=F$1,1,0))*INDIRECT(CONCATENATE("'Gastos com Pessoal'!",$BL48)))+SUM((F$1&gt;='Gastos com Pessoal'!$E$113:$E$122)*(F$1&lt;='Gastos com Pessoal'!$F$113:$F$122)*(IF('Gastos com Pessoal'!$G$113:$G$122&lt;=F$1,1,0))*INDIRECT(CONCATENATE("'Gastos com Pessoal'!",$BM48)))+SUM((F$1&gt;='Gastos com Pessoal'!$E$7:$E$106)*(F$1&lt;='Gastos com Pessoal'!$F$7:$F$106)*(IF('Gastos com Pessoal'!$L$7:$L$106&lt;=F$1,1,0))*INDIRECT(CONCATENATE("'Gastos com Pessoal'!",$BN48)))+SUM((F$1&gt;='Gastos com Pessoal'!$E$113:$E$122)*(F$1&lt;='Gastos com Pessoal'!$F$113:$F$122)*(IF('Gastos com Pessoal'!$L$113:$L$122&lt;=F$1,1,0))*INDIRECT(CONCATENATE("'Gastos com Pessoal'!",$BO48)))+SUM((F$1&gt;='Gastos com Pessoal'!$E$7:$E$106)*(F$1&lt;='Gastos com Pessoal'!$F$7:$F$106)*(IF('Gastos com Pessoal'!$Q$7:$Q$106&lt;=F$1,1,0))*INDIRECT(CONCATENATE("'Gastos com Pessoal'!",$BP48)))+SUM((F$1&gt;='Gastos com Pessoal'!$E$113:$E$122)*(F$1&lt;='Gastos com Pessoal'!$F$113:$F$122)*(IF('Gastos com Pessoal'!$Q$113:$Q$122&lt;=F$1,1,0))*INDIRECT(CONCATENATE("'Gastos com Pessoal'!",$BQ48)))</f>
        <v>1199.0799999999995</v>
      </c>
      <c r="G48" s="149">
        <f t="array" aca="1" ref="G48" ca="1">SUM((G$1&gt;='Gastos com Pessoal'!$E$7:$E$106)*(G$1&lt;='Gastos com Pessoal'!$F$7:$F$106)*INDIRECT(CONCATENATE("'Encargos e Benefícios'!",$BJ48)))+SUM((G$1&gt;='Gastos com Pessoal'!$E$113:$E$122)*(G$1&lt;='Gastos com Pessoal'!$F$113:$F$122)*INDIRECT(CONCATENATE("'Encargos e Benefícios'!",$BK48)))+SUM((G$1&gt;='Gastos com Pessoal'!$E$7:$E$106)*(G$1&lt;='Gastos com Pessoal'!$F$7:$F$106)*(IF('Gastos com Pessoal'!$G$7:$G$106&lt;=G$1,1,0))*INDIRECT(CONCATENATE("'Gastos com Pessoal'!",$BL48)))+SUM((G$1&gt;='Gastos com Pessoal'!$E$113:$E$122)*(G$1&lt;='Gastos com Pessoal'!$F$113:$F$122)*(IF('Gastos com Pessoal'!$G$113:$G$122&lt;=G$1,1,0))*INDIRECT(CONCATENATE("'Gastos com Pessoal'!",$BM48)))+SUM((G$1&gt;='Gastos com Pessoal'!$E$7:$E$106)*(G$1&lt;='Gastos com Pessoal'!$F$7:$F$106)*(IF('Gastos com Pessoal'!$L$7:$L$106&lt;=G$1,1,0))*INDIRECT(CONCATENATE("'Gastos com Pessoal'!",$BN48)))+SUM((G$1&gt;='Gastos com Pessoal'!$E$113:$E$122)*(G$1&lt;='Gastos com Pessoal'!$F$113:$F$122)*(IF('Gastos com Pessoal'!$L$113:$L$122&lt;=G$1,1,0))*INDIRECT(CONCATENATE("'Gastos com Pessoal'!",$BO48)))+SUM((G$1&gt;='Gastos com Pessoal'!$E$7:$E$106)*(G$1&lt;='Gastos com Pessoal'!$F$7:$F$106)*(IF('Gastos com Pessoal'!$Q$7:$Q$106&lt;=G$1,1,0))*INDIRECT(CONCATENATE("'Gastos com Pessoal'!",$BP48)))+SUM((G$1&gt;='Gastos com Pessoal'!$E$113:$E$122)*(G$1&lt;='Gastos com Pessoal'!$F$113:$F$122)*(IF('Gastos com Pessoal'!$Q$113:$Q$122&lt;=G$1,1,0))*INDIRECT(CONCATENATE("'Gastos com Pessoal'!",$BQ48)))</f>
        <v>1199.0799999999995</v>
      </c>
      <c r="H48" s="149">
        <f t="array" aca="1" ref="H48" ca="1">SUM((H$1&gt;='Gastos com Pessoal'!$E$7:$E$106)*(H$1&lt;='Gastos com Pessoal'!$F$7:$F$106)*INDIRECT(CONCATENATE("'Encargos e Benefícios'!",$BJ48)))+SUM((H$1&gt;='Gastos com Pessoal'!$E$113:$E$122)*(H$1&lt;='Gastos com Pessoal'!$F$113:$F$122)*INDIRECT(CONCATENATE("'Encargos e Benefícios'!",$BK48)))+SUM((H$1&gt;='Gastos com Pessoal'!$E$7:$E$106)*(H$1&lt;='Gastos com Pessoal'!$F$7:$F$106)*(IF('Gastos com Pessoal'!$G$7:$G$106&lt;=H$1,1,0))*INDIRECT(CONCATENATE("'Gastos com Pessoal'!",$BL48)))+SUM((H$1&gt;='Gastos com Pessoal'!$E$113:$E$122)*(H$1&lt;='Gastos com Pessoal'!$F$113:$F$122)*(IF('Gastos com Pessoal'!$G$113:$G$122&lt;=H$1,1,0))*INDIRECT(CONCATENATE("'Gastos com Pessoal'!",$BM48)))+SUM((H$1&gt;='Gastos com Pessoal'!$E$7:$E$106)*(H$1&lt;='Gastos com Pessoal'!$F$7:$F$106)*(IF('Gastos com Pessoal'!$L$7:$L$106&lt;=H$1,1,0))*INDIRECT(CONCATENATE("'Gastos com Pessoal'!",$BN48)))+SUM((H$1&gt;='Gastos com Pessoal'!$E$113:$E$122)*(H$1&lt;='Gastos com Pessoal'!$F$113:$F$122)*(IF('Gastos com Pessoal'!$L$113:$L$122&lt;=H$1,1,0))*INDIRECT(CONCATENATE("'Gastos com Pessoal'!",$BO48)))+SUM((H$1&gt;='Gastos com Pessoal'!$E$7:$E$106)*(H$1&lt;='Gastos com Pessoal'!$F$7:$F$106)*(IF('Gastos com Pessoal'!$Q$7:$Q$106&lt;=H$1,1,0))*INDIRECT(CONCATENATE("'Gastos com Pessoal'!",$BP48)))+SUM((H$1&gt;='Gastos com Pessoal'!$E$113:$E$122)*(H$1&lt;='Gastos com Pessoal'!$F$113:$F$122)*(IF('Gastos com Pessoal'!$Q$113:$Q$122&lt;=H$1,1,0))*INDIRECT(CONCATENATE("'Gastos com Pessoal'!",$BQ48)))</f>
        <v>1199.0799999999995</v>
      </c>
      <c r="I48" s="149">
        <f t="array" aca="1" ref="I48" ca="1">SUM((I$1&gt;='Gastos com Pessoal'!$E$7:$E$106)*(I$1&lt;='Gastos com Pessoal'!$F$7:$F$106)*INDIRECT(CONCATENATE("'Encargos e Benefícios'!",$BJ48)))+SUM((I$1&gt;='Gastos com Pessoal'!$E$113:$E$122)*(I$1&lt;='Gastos com Pessoal'!$F$113:$F$122)*INDIRECT(CONCATENATE("'Encargos e Benefícios'!",$BK48)))+SUM((I$1&gt;='Gastos com Pessoal'!$E$7:$E$106)*(I$1&lt;='Gastos com Pessoal'!$F$7:$F$106)*(IF('Gastos com Pessoal'!$G$7:$G$106&lt;=I$1,1,0))*INDIRECT(CONCATENATE("'Gastos com Pessoal'!",$BL48)))+SUM((I$1&gt;='Gastos com Pessoal'!$E$113:$E$122)*(I$1&lt;='Gastos com Pessoal'!$F$113:$F$122)*(IF('Gastos com Pessoal'!$G$113:$G$122&lt;=I$1,1,0))*INDIRECT(CONCATENATE("'Gastos com Pessoal'!",$BM48)))+SUM((I$1&gt;='Gastos com Pessoal'!$E$7:$E$106)*(I$1&lt;='Gastos com Pessoal'!$F$7:$F$106)*(IF('Gastos com Pessoal'!$L$7:$L$106&lt;=I$1,1,0))*INDIRECT(CONCATENATE("'Gastos com Pessoal'!",$BN48)))+SUM((I$1&gt;='Gastos com Pessoal'!$E$113:$E$122)*(I$1&lt;='Gastos com Pessoal'!$F$113:$F$122)*(IF('Gastos com Pessoal'!$L$113:$L$122&lt;=I$1,1,0))*INDIRECT(CONCATENATE("'Gastos com Pessoal'!",$BO48)))+SUM((I$1&gt;='Gastos com Pessoal'!$E$7:$E$106)*(I$1&lt;='Gastos com Pessoal'!$F$7:$F$106)*(IF('Gastos com Pessoal'!$Q$7:$Q$106&lt;=I$1,1,0))*INDIRECT(CONCATENATE("'Gastos com Pessoal'!",$BP48)))+SUM((I$1&gt;='Gastos com Pessoal'!$E$113:$E$122)*(I$1&lt;='Gastos com Pessoal'!$F$113:$F$122)*(IF('Gastos com Pessoal'!$Q$113:$Q$122&lt;=I$1,1,0))*INDIRECT(CONCATENATE("'Gastos com Pessoal'!",$BQ48)))</f>
        <v>1199.0799999999995</v>
      </c>
      <c r="J48" s="149">
        <f t="array" aca="1" ref="J48" ca="1">SUM((J$1&gt;='Gastos com Pessoal'!$E$7:$E$106)*(J$1&lt;='Gastos com Pessoal'!$F$7:$F$106)*INDIRECT(CONCATENATE("'Encargos e Benefícios'!",$BJ48)))+SUM((J$1&gt;='Gastos com Pessoal'!$E$113:$E$122)*(J$1&lt;='Gastos com Pessoal'!$F$113:$F$122)*INDIRECT(CONCATENATE("'Encargos e Benefícios'!",$BK48)))+SUM((J$1&gt;='Gastos com Pessoal'!$E$7:$E$106)*(J$1&lt;='Gastos com Pessoal'!$F$7:$F$106)*(IF('Gastos com Pessoal'!$G$7:$G$106&lt;=J$1,1,0))*INDIRECT(CONCATENATE("'Gastos com Pessoal'!",$BL48)))+SUM((J$1&gt;='Gastos com Pessoal'!$E$113:$E$122)*(J$1&lt;='Gastos com Pessoal'!$F$113:$F$122)*(IF('Gastos com Pessoal'!$G$113:$G$122&lt;=J$1,1,0))*INDIRECT(CONCATENATE("'Gastos com Pessoal'!",$BM48)))+SUM((J$1&gt;='Gastos com Pessoal'!$E$7:$E$106)*(J$1&lt;='Gastos com Pessoal'!$F$7:$F$106)*(IF('Gastos com Pessoal'!$L$7:$L$106&lt;=J$1,1,0))*INDIRECT(CONCATENATE("'Gastos com Pessoal'!",$BN48)))+SUM((J$1&gt;='Gastos com Pessoal'!$E$113:$E$122)*(J$1&lt;='Gastos com Pessoal'!$F$113:$F$122)*(IF('Gastos com Pessoal'!$L$113:$L$122&lt;=J$1,1,0))*INDIRECT(CONCATENATE("'Gastos com Pessoal'!",$BO48)))+SUM((J$1&gt;='Gastos com Pessoal'!$E$7:$E$106)*(J$1&lt;='Gastos com Pessoal'!$F$7:$F$106)*(IF('Gastos com Pessoal'!$Q$7:$Q$106&lt;=J$1,1,0))*INDIRECT(CONCATENATE("'Gastos com Pessoal'!",$BP48)))+SUM((J$1&gt;='Gastos com Pessoal'!$E$113:$E$122)*(J$1&lt;='Gastos com Pessoal'!$F$113:$F$122)*(IF('Gastos com Pessoal'!$Q$113:$Q$122&lt;=J$1,1,0))*INDIRECT(CONCATENATE("'Gastos com Pessoal'!",$BQ48)))</f>
        <v>1199.0799999999995</v>
      </c>
      <c r="K48" s="149">
        <f t="array" aca="1" ref="K48" ca="1">SUM((K$1&gt;='Gastos com Pessoal'!$E$7:$E$106)*(K$1&lt;='Gastos com Pessoal'!$F$7:$F$106)*INDIRECT(CONCATENATE("'Encargos e Benefícios'!",$BJ48)))+SUM((K$1&gt;='Gastos com Pessoal'!$E$113:$E$122)*(K$1&lt;='Gastos com Pessoal'!$F$113:$F$122)*INDIRECT(CONCATENATE("'Encargos e Benefícios'!",$BK48)))+SUM((K$1&gt;='Gastos com Pessoal'!$E$7:$E$106)*(K$1&lt;='Gastos com Pessoal'!$F$7:$F$106)*(IF('Gastos com Pessoal'!$G$7:$G$106&lt;=K$1,1,0))*INDIRECT(CONCATENATE("'Gastos com Pessoal'!",$BL48)))+SUM((K$1&gt;='Gastos com Pessoal'!$E$113:$E$122)*(K$1&lt;='Gastos com Pessoal'!$F$113:$F$122)*(IF('Gastos com Pessoal'!$G$113:$G$122&lt;=K$1,1,0))*INDIRECT(CONCATENATE("'Gastos com Pessoal'!",$BM48)))+SUM((K$1&gt;='Gastos com Pessoal'!$E$7:$E$106)*(K$1&lt;='Gastos com Pessoal'!$F$7:$F$106)*(IF('Gastos com Pessoal'!$L$7:$L$106&lt;=K$1,1,0))*INDIRECT(CONCATENATE("'Gastos com Pessoal'!",$BN48)))+SUM((K$1&gt;='Gastos com Pessoal'!$E$113:$E$122)*(K$1&lt;='Gastos com Pessoal'!$F$113:$F$122)*(IF('Gastos com Pessoal'!$L$113:$L$122&lt;=K$1,1,0))*INDIRECT(CONCATENATE("'Gastos com Pessoal'!",$BO48)))+SUM((K$1&gt;='Gastos com Pessoal'!$E$7:$E$106)*(K$1&lt;='Gastos com Pessoal'!$F$7:$F$106)*(IF('Gastos com Pessoal'!$Q$7:$Q$106&lt;=K$1,1,0))*INDIRECT(CONCATENATE("'Gastos com Pessoal'!",$BP48)))+SUM((K$1&gt;='Gastos com Pessoal'!$E$113:$E$122)*(K$1&lt;='Gastos com Pessoal'!$F$113:$F$122)*(IF('Gastos com Pessoal'!$Q$113:$Q$122&lt;=K$1,1,0))*INDIRECT(CONCATENATE("'Gastos com Pessoal'!",$BQ48)))</f>
        <v>1199.0799999999995</v>
      </c>
      <c r="L48" s="149">
        <f t="array" aca="1" ref="L48" ca="1">SUM((L$1&gt;='Gastos com Pessoal'!$E$7:$E$106)*(L$1&lt;='Gastos com Pessoal'!$F$7:$F$106)*INDIRECT(CONCATENATE("'Encargos e Benefícios'!",$BJ48)))+SUM((L$1&gt;='Gastos com Pessoal'!$E$113:$E$122)*(L$1&lt;='Gastos com Pessoal'!$F$113:$F$122)*INDIRECT(CONCATENATE("'Encargos e Benefícios'!",$BK48)))+SUM((L$1&gt;='Gastos com Pessoal'!$E$7:$E$106)*(L$1&lt;='Gastos com Pessoal'!$F$7:$F$106)*(IF('Gastos com Pessoal'!$G$7:$G$106&lt;=L$1,1,0))*INDIRECT(CONCATENATE("'Gastos com Pessoal'!",$BL48)))+SUM((L$1&gt;='Gastos com Pessoal'!$E$113:$E$122)*(L$1&lt;='Gastos com Pessoal'!$F$113:$F$122)*(IF('Gastos com Pessoal'!$G$113:$G$122&lt;=L$1,1,0))*INDIRECT(CONCATENATE("'Gastos com Pessoal'!",$BM48)))+SUM((L$1&gt;='Gastos com Pessoal'!$E$7:$E$106)*(L$1&lt;='Gastos com Pessoal'!$F$7:$F$106)*(IF('Gastos com Pessoal'!$L$7:$L$106&lt;=L$1,1,0))*INDIRECT(CONCATENATE("'Gastos com Pessoal'!",$BN48)))+SUM((L$1&gt;='Gastos com Pessoal'!$E$113:$E$122)*(L$1&lt;='Gastos com Pessoal'!$F$113:$F$122)*(IF('Gastos com Pessoal'!$L$113:$L$122&lt;=L$1,1,0))*INDIRECT(CONCATENATE("'Gastos com Pessoal'!",$BO48)))+SUM((L$1&gt;='Gastos com Pessoal'!$E$7:$E$106)*(L$1&lt;='Gastos com Pessoal'!$F$7:$F$106)*(IF('Gastos com Pessoal'!$Q$7:$Q$106&lt;=L$1,1,0))*INDIRECT(CONCATENATE("'Gastos com Pessoal'!",$BP48)))+SUM((L$1&gt;='Gastos com Pessoal'!$E$113:$E$122)*(L$1&lt;='Gastos com Pessoal'!$F$113:$F$122)*(IF('Gastos com Pessoal'!$Q$113:$Q$122&lt;=L$1,1,0))*INDIRECT(CONCATENATE("'Gastos com Pessoal'!",$BQ48)))</f>
        <v>1199.0799999999995</v>
      </c>
      <c r="M48" s="149">
        <f t="array" aca="1" ref="M48" ca="1">SUM((M$1&gt;='Gastos com Pessoal'!$E$7:$E$106)*(M$1&lt;='Gastos com Pessoal'!$F$7:$F$106)*INDIRECT(CONCATENATE("'Encargos e Benefícios'!",$BJ48)))+SUM((M$1&gt;='Gastos com Pessoal'!$E$113:$E$122)*(M$1&lt;='Gastos com Pessoal'!$F$113:$F$122)*INDIRECT(CONCATENATE("'Encargos e Benefícios'!",$BK48)))+SUM((M$1&gt;='Gastos com Pessoal'!$E$7:$E$106)*(M$1&lt;='Gastos com Pessoal'!$F$7:$F$106)*(IF('Gastos com Pessoal'!$G$7:$G$106&lt;=M$1,1,0))*INDIRECT(CONCATENATE("'Gastos com Pessoal'!",$BL48)))+SUM((M$1&gt;='Gastos com Pessoal'!$E$113:$E$122)*(M$1&lt;='Gastos com Pessoal'!$F$113:$F$122)*(IF('Gastos com Pessoal'!$G$113:$G$122&lt;=M$1,1,0))*INDIRECT(CONCATENATE("'Gastos com Pessoal'!",$BM48)))+SUM((M$1&gt;='Gastos com Pessoal'!$E$7:$E$106)*(M$1&lt;='Gastos com Pessoal'!$F$7:$F$106)*(IF('Gastos com Pessoal'!$L$7:$L$106&lt;=M$1,1,0))*INDIRECT(CONCATENATE("'Gastos com Pessoal'!",$BN48)))+SUM((M$1&gt;='Gastos com Pessoal'!$E$113:$E$122)*(M$1&lt;='Gastos com Pessoal'!$F$113:$F$122)*(IF('Gastos com Pessoal'!$L$113:$L$122&lt;=M$1,1,0))*INDIRECT(CONCATENATE("'Gastos com Pessoal'!",$BO48)))+SUM((M$1&gt;='Gastos com Pessoal'!$E$7:$E$106)*(M$1&lt;='Gastos com Pessoal'!$F$7:$F$106)*(IF('Gastos com Pessoal'!$Q$7:$Q$106&lt;=M$1,1,0))*INDIRECT(CONCATENATE("'Gastos com Pessoal'!",$BP48)))+SUM((M$1&gt;='Gastos com Pessoal'!$E$113:$E$122)*(M$1&lt;='Gastos com Pessoal'!$F$113:$F$122)*(IF('Gastos com Pessoal'!$Q$113:$Q$122&lt;=M$1,1,0))*INDIRECT(CONCATENATE("'Gastos com Pessoal'!",$BQ48)))</f>
        <v>1199.0799999999995</v>
      </c>
      <c r="N48" s="149">
        <f t="array" aca="1" ref="N48" ca="1">SUM((N$1&gt;='Gastos com Pessoal'!$E$7:$E$106)*(N$1&lt;='Gastos com Pessoal'!$F$7:$F$106)*INDIRECT(CONCATENATE("'Encargos e Benefícios'!",$BJ48)))+SUM((N$1&gt;='Gastos com Pessoal'!$E$113:$E$122)*(N$1&lt;='Gastos com Pessoal'!$F$113:$F$122)*INDIRECT(CONCATENATE("'Encargos e Benefícios'!",$BK48)))+SUM((N$1&gt;='Gastos com Pessoal'!$E$7:$E$106)*(N$1&lt;='Gastos com Pessoal'!$F$7:$F$106)*(IF('Gastos com Pessoal'!$G$7:$G$106&lt;=N$1,1,0))*INDIRECT(CONCATENATE("'Gastos com Pessoal'!",$BL48)))+SUM((N$1&gt;='Gastos com Pessoal'!$E$113:$E$122)*(N$1&lt;='Gastos com Pessoal'!$F$113:$F$122)*(IF('Gastos com Pessoal'!$G$113:$G$122&lt;=N$1,1,0))*INDIRECT(CONCATENATE("'Gastos com Pessoal'!",$BM48)))+SUM((N$1&gt;='Gastos com Pessoal'!$E$7:$E$106)*(N$1&lt;='Gastos com Pessoal'!$F$7:$F$106)*(IF('Gastos com Pessoal'!$L$7:$L$106&lt;=N$1,1,0))*INDIRECT(CONCATENATE("'Gastos com Pessoal'!",$BN48)))+SUM((N$1&gt;='Gastos com Pessoal'!$E$113:$E$122)*(N$1&lt;='Gastos com Pessoal'!$F$113:$F$122)*(IF('Gastos com Pessoal'!$L$113:$L$122&lt;=N$1,1,0))*INDIRECT(CONCATENATE("'Gastos com Pessoal'!",$BO48)))+SUM((N$1&gt;='Gastos com Pessoal'!$E$7:$E$106)*(N$1&lt;='Gastos com Pessoal'!$F$7:$F$106)*(IF('Gastos com Pessoal'!$Q$7:$Q$106&lt;=N$1,1,0))*INDIRECT(CONCATENATE("'Gastos com Pessoal'!",$BP48)))+SUM((N$1&gt;='Gastos com Pessoal'!$E$113:$E$122)*(N$1&lt;='Gastos com Pessoal'!$F$113:$F$122)*(IF('Gastos com Pessoal'!$Q$113:$Q$122&lt;=N$1,1,0))*INDIRECT(CONCATENATE("'Gastos com Pessoal'!",$BQ48)))</f>
        <v>1199.0799999999995</v>
      </c>
      <c r="O48" s="149">
        <f t="array" aca="1" ref="O48" ca="1">SUM((O$1&gt;='Gastos com Pessoal'!$E$7:$E$106)*(O$1&lt;='Gastos com Pessoal'!$F$7:$F$106)*INDIRECT(CONCATENATE("'Encargos e Benefícios'!",$BJ48)))+SUM((O$1&gt;='Gastos com Pessoal'!$E$113:$E$122)*(O$1&lt;='Gastos com Pessoal'!$F$113:$F$122)*INDIRECT(CONCATENATE("'Encargos e Benefícios'!",$BK48)))+SUM((O$1&gt;='Gastos com Pessoal'!$E$7:$E$106)*(O$1&lt;='Gastos com Pessoal'!$F$7:$F$106)*(IF('Gastos com Pessoal'!$G$7:$G$106&lt;=O$1,1,0))*INDIRECT(CONCATENATE("'Gastos com Pessoal'!",$BL48)))+SUM((O$1&gt;='Gastos com Pessoal'!$E$113:$E$122)*(O$1&lt;='Gastos com Pessoal'!$F$113:$F$122)*(IF('Gastos com Pessoal'!$G$113:$G$122&lt;=O$1,1,0))*INDIRECT(CONCATENATE("'Gastos com Pessoal'!",$BM48)))+SUM((O$1&gt;='Gastos com Pessoal'!$E$7:$E$106)*(O$1&lt;='Gastos com Pessoal'!$F$7:$F$106)*(IF('Gastos com Pessoal'!$L$7:$L$106&lt;=O$1,1,0))*INDIRECT(CONCATENATE("'Gastos com Pessoal'!",$BN48)))+SUM((O$1&gt;='Gastos com Pessoal'!$E$113:$E$122)*(O$1&lt;='Gastos com Pessoal'!$F$113:$F$122)*(IF('Gastos com Pessoal'!$L$113:$L$122&lt;=O$1,1,0))*INDIRECT(CONCATENATE("'Gastos com Pessoal'!",$BO48)))+SUM((O$1&gt;='Gastos com Pessoal'!$E$7:$E$106)*(O$1&lt;='Gastos com Pessoal'!$F$7:$F$106)*(IF('Gastos com Pessoal'!$Q$7:$Q$106&lt;=O$1,1,0))*INDIRECT(CONCATENATE("'Gastos com Pessoal'!",$BP48)))+SUM((O$1&gt;='Gastos com Pessoal'!$E$113:$E$122)*(O$1&lt;='Gastos com Pessoal'!$F$113:$F$122)*(IF('Gastos com Pessoal'!$Q$113:$Q$122&lt;=O$1,1,0))*INDIRECT(CONCATENATE("'Gastos com Pessoal'!",$BQ48)))</f>
        <v>1199.0799999999995</v>
      </c>
      <c r="P48" s="149">
        <f t="array" aca="1" ref="P48" ca="1">SUM((P$1&gt;='Gastos com Pessoal'!$E$7:$E$106)*(P$1&lt;='Gastos com Pessoal'!$F$7:$F$106)*INDIRECT(CONCATENATE("'Encargos e Benefícios'!",$BJ48)))+SUM((P$1&gt;='Gastos com Pessoal'!$E$113:$E$122)*(P$1&lt;='Gastos com Pessoal'!$F$113:$F$122)*INDIRECT(CONCATENATE("'Encargos e Benefícios'!",$BK48)))+SUM((P$1&gt;='Gastos com Pessoal'!$E$7:$E$106)*(P$1&lt;='Gastos com Pessoal'!$F$7:$F$106)*(IF('Gastos com Pessoal'!$G$7:$G$106&lt;=P$1,1,0))*INDIRECT(CONCATENATE("'Gastos com Pessoal'!",$BL48)))+SUM((P$1&gt;='Gastos com Pessoal'!$E$113:$E$122)*(P$1&lt;='Gastos com Pessoal'!$F$113:$F$122)*(IF('Gastos com Pessoal'!$G$113:$G$122&lt;=P$1,1,0))*INDIRECT(CONCATENATE("'Gastos com Pessoal'!",$BM48)))+SUM((P$1&gt;='Gastos com Pessoal'!$E$7:$E$106)*(P$1&lt;='Gastos com Pessoal'!$F$7:$F$106)*(IF('Gastos com Pessoal'!$L$7:$L$106&lt;=P$1,1,0))*INDIRECT(CONCATENATE("'Gastos com Pessoal'!",$BN48)))+SUM((P$1&gt;='Gastos com Pessoal'!$E$113:$E$122)*(P$1&lt;='Gastos com Pessoal'!$F$113:$F$122)*(IF('Gastos com Pessoal'!$L$113:$L$122&lt;=P$1,1,0))*INDIRECT(CONCATENATE("'Gastos com Pessoal'!",$BO48)))+SUM((P$1&gt;='Gastos com Pessoal'!$E$7:$E$106)*(P$1&lt;='Gastos com Pessoal'!$F$7:$F$106)*(IF('Gastos com Pessoal'!$Q$7:$Q$106&lt;=P$1,1,0))*INDIRECT(CONCATENATE("'Gastos com Pessoal'!",$BP48)))+SUM((P$1&gt;='Gastos com Pessoal'!$E$113:$E$122)*(P$1&lt;='Gastos com Pessoal'!$F$113:$F$122)*(IF('Gastos com Pessoal'!$Q$113:$Q$122&lt;=P$1,1,0))*INDIRECT(CONCATENATE("'Gastos com Pessoal'!",$BQ48)))</f>
        <v>1199.0799999999995</v>
      </c>
      <c r="Q48" s="149">
        <f t="array" aca="1" ref="Q48" ca="1">SUM((Q$1&gt;='Gastos com Pessoal'!$E$7:$E$106)*(Q$1&lt;='Gastos com Pessoal'!$F$7:$F$106)*INDIRECT(CONCATENATE("'Encargos e Benefícios'!",$BJ48)))+SUM((Q$1&gt;='Gastos com Pessoal'!$E$113:$E$122)*(Q$1&lt;='Gastos com Pessoal'!$F$113:$F$122)*INDIRECT(CONCATENATE("'Encargos e Benefícios'!",$BK48)))+SUM((Q$1&gt;='Gastos com Pessoal'!$E$7:$E$106)*(Q$1&lt;='Gastos com Pessoal'!$F$7:$F$106)*(IF('Gastos com Pessoal'!$G$7:$G$106&lt;=Q$1,1,0))*INDIRECT(CONCATENATE("'Gastos com Pessoal'!",$BL48)))+SUM((Q$1&gt;='Gastos com Pessoal'!$E$113:$E$122)*(Q$1&lt;='Gastos com Pessoal'!$F$113:$F$122)*(IF('Gastos com Pessoal'!$G$113:$G$122&lt;=Q$1,1,0))*INDIRECT(CONCATENATE("'Gastos com Pessoal'!",$BM48)))+SUM((Q$1&gt;='Gastos com Pessoal'!$E$7:$E$106)*(Q$1&lt;='Gastos com Pessoal'!$F$7:$F$106)*(IF('Gastos com Pessoal'!$L$7:$L$106&lt;=Q$1,1,0))*INDIRECT(CONCATENATE("'Gastos com Pessoal'!",$BN48)))+SUM((Q$1&gt;='Gastos com Pessoal'!$E$113:$E$122)*(Q$1&lt;='Gastos com Pessoal'!$F$113:$F$122)*(IF('Gastos com Pessoal'!$L$113:$L$122&lt;=Q$1,1,0))*INDIRECT(CONCATENATE("'Gastos com Pessoal'!",$BO48)))+SUM((Q$1&gt;='Gastos com Pessoal'!$E$7:$E$106)*(Q$1&lt;='Gastos com Pessoal'!$F$7:$F$106)*(IF('Gastos com Pessoal'!$Q$7:$Q$106&lt;=Q$1,1,0))*INDIRECT(CONCATENATE("'Gastos com Pessoal'!",$BP48)))+SUM((Q$1&gt;='Gastos com Pessoal'!$E$113:$E$122)*(Q$1&lt;='Gastos com Pessoal'!$F$113:$F$122)*(IF('Gastos com Pessoal'!$Q$113:$Q$122&lt;=Q$1,1,0))*INDIRECT(CONCATENATE("'Gastos com Pessoal'!",$BQ48)))</f>
        <v>1199.0799999999995</v>
      </c>
      <c r="R48" s="149">
        <f t="array" aca="1" ref="R48" ca="1">SUM((R$1&gt;='Gastos com Pessoal'!$E$7:$E$106)*(R$1&lt;='Gastos com Pessoal'!$F$7:$F$106)*INDIRECT(CONCATENATE("'Encargos e Benefícios'!",$BJ48)))+SUM((R$1&gt;='Gastos com Pessoal'!$E$113:$E$122)*(R$1&lt;='Gastos com Pessoal'!$F$113:$F$122)*INDIRECT(CONCATENATE("'Encargos e Benefícios'!",$BK48)))+SUM((R$1&gt;='Gastos com Pessoal'!$E$7:$E$106)*(R$1&lt;='Gastos com Pessoal'!$F$7:$F$106)*(IF('Gastos com Pessoal'!$G$7:$G$106&lt;=R$1,1,0))*INDIRECT(CONCATENATE("'Gastos com Pessoal'!",$BL48)))+SUM((R$1&gt;='Gastos com Pessoal'!$E$113:$E$122)*(R$1&lt;='Gastos com Pessoal'!$F$113:$F$122)*(IF('Gastos com Pessoal'!$G$113:$G$122&lt;=R$1,1,0))*INDIRECT(CONCATENATE("'Gastos com Pessoal'!",$BM48)))+SUM((R$1&gt;='Gastos com Pessoal'!$E$7:$E$106)*(R$1&lt;='Gastos com Pessoal'!$F$7:$F$106)*(IF('Gastos com Pessoal'!$L$7:$L$106&lt;=R$1,1,0))*INDIRECT(CONCATENATE("'Gastos com Pessoal'!",$BN48)))+SUM((R$1&gt;='Gastos com Pessoal'!$E$113:$E$122)*(R$1&lt;='Gastos com Pessoal'!$F$113:$F$122)*(IF('Gastos com Pessoal'!$L$113:$L$122&lt;=R$1,1,0))*INDIRECT(CONCATENATE("'Gastos com Pessoal'!",$BO48)))+SUM((R$1&gt;='Gastos com Pessoal'!$E$7:$E$106)*(R$1&lt;='Gastos com Pessoal'!$F$7:$F$106)*(IF('Gastos com Pessoal'!$Q$7:$Q$106&lt;=R$1,1,0))*INDIRECT(CONCATENATE("'Gastos com Pessoal'!",$BP48)))+SUM((R$1&gt;='Gastos com Pessoal'!$E$113:$E$122)*(R$1&lt;='Gastos com Pessoal'!$F$113:$F$122)*(IF('Gastos com Pessoal'!$Q$113:$Q$122&lt;=R$1,1,0))*INDIRECT(CONCATENATE("'Gastos com Pessoal'!",$BQ48)))</f>
        <v>1199.0799999999995</v>
      </c>
      <c r="S48" s="149">
        <f t="array" aca="1" ref="S48" ca="1">SUM((S$1&gt;='Gastos com Pessoal'!$E$7:$E$106)*(S$1&lt;='Gastos com Pessoal'!$F$7:$F$106)*INDIRECT(CONCATENATE("'Encargos e Benefícios'!",$BJ48)))+SUM((S$1&gt;='Gastos com Pessoal'!$E$113:$E$122)*(S$1&lt;='Gastos com Pessoal'!$F$113:$F$122)*INDIRECT(CONCATENATE("'Encargos e Benefícios'!",$BK48)))+SUM((S$1&gt;='Gastos com Pessoal'!$E$7:$E$106)*(S$1&lt;='Gastos com Pessoal'!$F$7:$F$106)*(IF('Gastos com Pessoal'!$G$7:$G$106&lt;=S$1,1,0))*INDIRECT(CONCATENATE("'Gastos com Pessoal'!",$BL48)))+SUM((S$1&gt;='Gastos com Pessoal'!$E$113:$E$122)*(S$1&lt;='Gastos com Pessoal'!$F$113:$F$122)*(IF('Gastos com Pessoal'!$G$113:$G$122&lt;=S$1,1,0))*INDIRECT(CONCATENATE("'Gastos com Pessoal'!",$BM48)))+SUM((S$1&gt;='Gastos com Pessoal'!$E$7:$E$106)*(S$1&lt;='Gastos com Pessoal'!$F$7:$F$106)*(IF('Gastos com Pessoal'!$L$7:$L$106&lt;=S$1,1,0))*INDIRECT(CONCATENATE("'Gastos com Pessoal'!",$BN48)))+SUM((S$1&gt;='Gastos com Pessoal'!$E$113:$E$122)*(S$1&lt;='Gastos com Pessoal'!$F$113:$F$122)*(IF('Gastos com Pessoal'!$L$113:$L$122&lt;=S$1,1,0))*INDIRECT(CONCATENATE("'Gastos com Pessoal'!",$BO48)))+SUM((S$1&gt;='Gastos com Pessoal'!$E$7:$E$106)*(S$1&lt;='Gastos com Pessoal'!$F$7:$F$106)*(IF('Gastos com Pessoal'!$Q$7:$Q$106&lt;=S$1,1,0))*INDIRECT(CONCATENATE("'Gastos com Pessoal'!",$BP48)))+SUM((S$1&gt;='Gastos com Pessoal'!$E$113:$E$122)*(S$1&lt;='Gastos com Pessoal'!$F$113:$F$122)*(IF('Gastos com Pessoal'!$Q$113:$Q$122&lt;=S$1,1,0))*INDIRECT(CONCATENATE("'Gastos com Pessoal'!",$BQ48)))</f>
        <v>1199.0799999999995</v>
      </c>
      <c r="T48" s="149">
        <f t="array" aca="1" ref="T48" ca="1">SUM((T$1&gt;='Gastos com Pessoal'!$E$7:$E$106)*(T$1&lt;='Gastos com Pessoal'!$F$7:$F$106)*INDIRECT(CONCATENATE("'Encargos e Benefícios'!",$BJ48)))+SUM((T$1&gt;='Gastos com Pessoal'!$E$113:$E$122)*(T$1&lt;='Gastos com Pessoal'!$F$113:$F$122)*INDIRECT(CONCATENATE("'Encargos e Benefícios'!",$BK48)))+SUM((T$1&gt;='Gastos com Pessoal'!$E$7:$E$106)*(T$1&lt;='Gastos com Pessoal'!$F$7:$F$106)*(IF('Gastos com Pessoal'!$G$7:$G$106&lt;=T$1,1,0))*INDIRECT(CONCATENATE("'Gastos com Pessoal'!",$BL48)))+SUM((T$1&gt;='Gastos com Pessoal'!$E$113:$E$122)*(T$1&lt;='Gastos com Pessoal'!$F$113:$F$122)*(IF('Gastos com Pessoal'!$G$113:$G$122&lt;=T$1,1,0))*INDIRECT(CONCATENATE("'Gastos com Pessoal'!",$BM48)))+SUM((T$1&gt;='Gastos com Pessoal'!$E$7:$E$106)*(T$1&lt;='Gastos com Pessoal'!$F$7:$F$106)*(IF('Gastos com Pessoal'!$L$7:$L$106&lt;=T$1,1,0))*INDIRECT(CONCATENATE("'Gastos com Pessoal'!",$BN48)))+SUM((T$1&gt;='Gastos com Pessoal'!$E$113:$E$122)*(T$1&lt;='Gastos com Pessoal'!$F$113:$F$122)*(IF('Gastos com Pessoal'!$L$113:$L$122&lt;=T$1,1,0))*INDIRECT(CONCATENATE("'Gastos com Pessoal'!",$BO48)))+SUM((T$1&gt;='Gastos com Pessoal'!$E$7:$E$106)*(T$1&lt;='Gastos com Pessoal'!$F$7:$F$106)*(IF('Gastos com Pessoal'!$Q$7:$Q$106&lt;=T$1,1,0))*INDIRECT(CONCATENATE("'Gastos com Pessoal'!",$BP48)))+SUM((T$1&gt;='Gastos com Pessoal'!$E$113:$E$122)*(T$1&lt;='Gastos com Pessoal'!$F$113:$F$122)*(IF('Gastos com Pessoal'!$Q$113:$Q$122&lt;=T$1,1,0))*INDIRECT(CONCATENATE("'Gastos com Pessoal'!",$BQ48)))</f>
        <v>1199.0799999999995</v>
      </c>
      <c r="U48" s="149">
        <f t="array" aca="1" ref="U48" ca="1">SUM((U$1&gt;='Gastos com Pessoal'!$E$7:$E$106)*(U$1&lt;='Gastos com Pessoal'!$F$7:$F$106)*INDIRECT(CONCATENATE("'Encargos e Benefícios'!",$BJ48)))+SUM((U$1&gt;='Gastos com Pessoal'!$E$113:$E$122)*(U$1&lt;='Gastos com Pessoal'!$F$113:$F$122)*INDIRECT(CONCATENATE("'Encargos e Benefícios'!",$BK48)))+SUM((U$1&gt;='Gastos com Pessoal'!$E$7:$E$106)*(U$1&lt;='Gastos com Pessoal'!$F$7:$F$106)*(IF('Gastos com Pessoal'!$G$7:$G$106&lt;=U$1,1,0))*INDIRECT(CONCATENATE("'Gastos com Pessoal'!",$BL48)))+SUM((U$1&gt;='Gastos com Pessoal'!$E$113:$E$122)*(U$1&lt;='Gastos com Pessoal'!$F$113:$F$122)*(IF('Gastos com Pessoal'!$G$113:$G$122&lt;=U$1,1,0))*INDIRECT(CONCATENATE("'Gastos com Pessoal'!",$BM48)))+SUM((U$1&gt;='Gastos com Pessoal'!$E$7:$E$106)*(U$1&lt;='Gastos com Pessoal'!$F$7:$F$106)*(IF('Gastos com Pessoal'!$L$7:$L$106&lt;=U$1,1,0))*INDIRECT(CONCATENATE("'Gastos com Pessoal'!",$BN48)))+SUM((U$1&gt;='Gastos com Pessoal'!$E$113:$E$122)*(U$1&lt;='Gastos com Pessoal'!$F$113:$F$122)*(IF('Gastos com Pessoal'!$L$113:$L$122&lt;=U$1,1,0))*INDIRECT(CONCATENATE("'Gastos com Pessoal'!",$BO48)))+SUM((U$1&gt;='Gastos com Pessoal'!$E$7:$E$106)*(U$1&lt;='Gastos com Pessoal'!$F$7:$F$106)*(IF('Gastos com Pessoal'!$Q$7:$Q$106&lt;=U$1,1,0))*INDIRECT(CONCATENATE("'Gastos com Pessoal'!",$BP48)))+SUM((U$1&gt;='Gastos com Pessoal'!$E$113:$E$122)*(U$1&lt;='Gastos com Pessoal'!$F$113:$F$122)*(IF('Gastos com Pessoal'!$Q$113:$Q$122&lt;=U$1,1,0))*INDIRECT(CONCATENATE("'Gastos com Pessoal'!",$BQ48)))</f>
        <v>1199.0799999999995</v>
      </c>
      <c r="V48" s="149">
        <f t="array" aca="1" ref="V48" ca="1">SUM((V$1&gt;='Gastos com Pessoal'!$E$7:$E$106)*(V$1&lt;='Gastos com Pessoal'!$F$7:$F$106)*INDIRECT(CONCATENATE("'Encargos e Benefícios'!",$BJ48)))+SUM((V$1&gt;='Gastos com Pessoal'!$E$113:$E$122)*(V$1&lt;='Gastos com Pessoal'!$F$113:$F$122)*INDIRECT(CONCATENATE("'Encargos e Benefícios'!",$BK48)))+SUM((V$1&gt;='Gastos com Pessoal'!$E$7:$E$106)*(V$1&lt;='Gastos com Pessoal'!$F$7:$F$106)*(IF('Gastos com Pessoal'!$G$7:$G$106&lt;=V$1,1,0))*INDIRECT(CONCATENATE("'Gastos com Pessoal'!",$BL48)))+SUM((V$1&gt;='Gastos com Pessoal'!$E$113:$E$122)*(V$1&lt;='Gastos com Pessoal'!$F$113:$F$122)*(IF('Gastos com Pessoal'!$G$113:$G$122&lt;=V$1,1,0))*INDIRECT(CONCATENATE("'Gastos com Pessoal'!",$BM48)))+SUM((V$1&gt;='Gastos com Pessoal'!$E$7:$E$106)*(V$1&lt;='Gastos com Pessoal'!$F$7:$F$106)*(IF('Gastos com Pessoal'!$L$7:$L$106&lt;=V$1,1,0))*INDIRECT(CONCATENATE("'Gastos com Pessoal'!",$BN48)))+SUM((V$1&gt;='Gastos com Pessoal'!$E$113:$E$122)*(V$1&lt;='Gastos com Pessoal'!$F$113:$F$122)*(IF('Gastos com Pessoal'!$L$113:$L$122&lt;=V$1,1,0))*INDIRECT(CONCATENATE("'Gastos com Pessoal'!",$BO48)))+SUM((V$1&gt;='Gastos com Pessoal'!$E$7:$E$106)*(V$1&lt;='Gastos com Pessoal'!$F$7:$F$106)*(IF('Gastos com Pessoal'!$Q$7:$Q$106&lt;=V$1,1,0))*INDIRECT(CONCATENATE("'Gastos com Pessoal'!",$BP48)))+SUM((V$1&gt;='Gastos com Pessoal'!$E$113:$E$122)*(V$1&lt;='Gastos com Pessoal'!$F$113:$F$122)*(IF('Gastos com Pessoal'!$Q$113:$Q$122&lt;=V$1,1,0))*INDIRECT(CONCATENATE("'Gastos com Pessoal'!",$BQ48)))</f>
        <v>1199.0799999999995</v>
      </c>
      <c r="W48" s="149">
        <f t="array" aca="1" ref="W48" ca="1">SUM((W$1&gt;='Gastos com Pessoal'!$E$7:$E$106)*(W$1&lt;='Gastos com Pessoal'!$F$7:$F$106)*INDIRECT(CONCATENATE("'Encargos e Benefícios'!",$BJ48)))+SUM((W$1&gt;='Gastos com Pessoal'!$E$113:$E$122)*(W$1&lt;='Gastos com Pessoal'!$F$113:$F$122)*INDIRECT(CONCATENATE("'Encargos e Benefícios'!",$BK48)))+SUM((W$1&gt;='Gastos com Pessoal'!$E$7:$E$106)*(W$1&lt;='Gastos com Pessoal'!$F$7:$F$106)*(IF('Gastos com Pessoal'!$G$7:$G$106&lt;=W$1,1,0))*INDIRECT(CONCATENATE("'Gastos com Pessoal'!",$BL48)))+SUM((W$1&gt;='Gastos com Pessoal'!$E$113:$E$122)*(W$1&lt;='Gastos com Pessoal'!$F$113:$F$122)*(IF('Gastos com Pessoal'!$G$113:$G$122&lt;=W$1,1,0))*INDIRECT(CONCATENATE("'Gastos com Pessoal'!",$BM48)))+SUM((W$1&gt;='Gastos com Pessoal'!$E$7:$E$106)*(W$1&lt;='Gastos com Pessoal'!$F$7:$F$106)*(IF('Gastos com Pessoal'!$L$7:$L$106&lt;=W$1,1,0))*INDIRECT(CONCATENATE("'Gastos com Pessoal'!",$BN48)))+SUM((W$1&gt;='Gastos com Pessoal'!$E$113:$E$122)*(W$1&lt;='Gastos com Pessoal'!$F$113:$F$122)*(IF('Gastos com Pessoal'!$L$113:$L$122&lt;=W$1,1,0))*INDIRECT(CONCATENATE("'Gastos com Pessoal'!",$BO48)))+SUM((W$1&gt;='Gastos com Pessoal'!$E$7:$E$106)*(W$1&lt;='Gastos com Pessoal'!$F$7:$F$106)*(IF('Gastos com Pessoal'!$Q$7:$Q$106&lt;=W$1,1,0))*INDIRECT(CONCATENATE("'Gastos com Pessoal'!",$BP48)))+SUM((W$1&gt;='Gastos com Pessoal'!$E$113:$E$122)*(W$1&lt;='Gastos com Pessoal'!$F$113:$F$122)*(IF('Gastos com Pessoal'!$Q$113:$Q$122&lt;=W$1,1,0))*INDIRECT(CONCATENATE("'Gastos com Pessoal'!",$BQ48)))</f>
        <v>1199.0799999999995</v>
      </c>
      <c r="X48" s="149">
        <f t="array" aca="1" ref="X48" ca="1">SUM((X$1&gt;='Gastos com Pessoal'!$E$7:$E$106)*(X$1&lt;='Gastos com Pessoal'!$F$7:$F$106)*INDIRECT(CONCATENATE("'Encargos e Benefícios'!",$BJ48)))+SUM((X$1&gt;='Gastos com Pessoal'!$E$113:$E$122)*(X$1&lt;='Gastos com Pessoal'!$F$113:$F$122)*INDIRECT(CONCATENATE("'Encargos e Benefícios'!",$BK48)))+SUM((X$1&gt;='Gastos com Pessoal'!$E$7:$E$106)*(X$1&lt;='Gastos com Pessoal'!$F$7:$F$106)*(IF('Gastos com Pessoal'!$G$7:$G$106&lt;=X$1,1,0))*INDIRECT(CONCATENATE("'Gastos com Pessoal'!",$BL48)))+SUM((X$1&gt;='Gastos com Pessoal'!$E$113:$E$122)*(X$1&lt;='Gastos com Pessoal'!$F$113:$F$122)*(IF('Gastos com Pessoal'!$G$113:$G$122&lt;=X$1,1,0))*INDIRECT(CONCATENATE("'Gastos com Pessoal'!",$BM48)))+SUM((X$1&gt;='Gastos com Pessoal'!$E$7:$E$106)*(X$1&lt;='Gastos com Pessoal'!$F$7:$F$106)*(IF('Gastos com Pessoal'!$L$7:$L$106&lt;=X$1,1,0))*INDIRECT(CONCATENATE("'Gastos com Pessoal'!",$BN48)))+SUM((X$1&gt;='Gastos com Pessoal'!$E$113:$E$122)*(X$1&lt;='Gastos com Pessoal'!$F$113:$F$122)*(IF('Gastos com Pessoal'!$L$113:$L$122&lt;=X$1,1,0))*INDIRECT(CONCATENATE("'Gastos com Pessoal'!",$BO48)))+SUM((X$1&gt;='Gastos com Pessoal'!$E$7:$E$106)*(X$1&lt;='Gastos com Pessoal'!$F$7:$F$106)*(IF('Gastos com Pessoal'!$Q$7:$Q$106&lt;=X$1,1,0))*INDIRECT(CONCATENATE("'Gastos com Pessoal'!",$BP48)))+SUM((X$1&gt;='Gastos com Pessoal'!$E$113:$E$122)*(X$1&lt;='Gastos com Pessoal'!$F$113:$F$122)*(IF('Gastos com Pessoal'!$Q$113:$Q$122&lt;=X$1,1,0))*INDIRECT(CONCATENATE("'Gastos com Pessoal'!",$BQ48)))</f>
        <v>1199.0799999999995</v>
      </c>
      <c r="Y48" s="149">
        <f t="array" aca="1" ref="Y48" ca="1">SUM((Y$1&gt;='Gastos com Pessoal'!$E$7:$E$106)*(Y$1&lt;='Gastos com Pessoal'!$F$7:$F$106)*INDIRECT(CONCATENATE("'Encargos e Benefícios'!",$BJ48)))+SUM((Y$1&gt;='Gastos com Pessoal'!$E$113:$E$122)*(Y$1&lt;='Gastos com Pessoal'!$F$113:$F$122)*INDIRECT(CONCATENATE("'Encargos e Benefícios'!",$BK48)))+SUM((Y$1&gt;='Gastos com Pessoal'!$E$7:$E$106)*(Y$1&lt;='Gastos com Pessoal'!$F$7:$F$106)*(IF('Gastos com Pessoal'!$G$7:$G$106&lt;=Y$1,1,0))*INDIRECT(CONCATENATE("'Gastos com Pessoal'!",$BL48)))+SUM((Y$1&gt;='Gastos com Pessoal'!$E$113:$E$122)*(Y$1&lt;='Gastos com Pessoal'!$F$113:$F$122)*(IF('Gastos com Pessoal'!$G$113:$G$122&lt;=Y$1,1,0))*INDIRECT(CONCATENATE("'Gastos com Pessoal'!",$BM48)))+SUM((Y$1&gt;='Gastos com Pessoal'!$E$7:$E$106)*(Y$1&lt;='Gastos com Pessoal'!$F$7:$F$106)*(IF('Gastos com Pessoal'!$L$7:$L$106&lt;=Y$1,1,0))*INDIRECT(CONCATENATE("'Gastos com Pessoal'!",$BN48)))+SUM((Y$1&gt;='Gastos com Pessoal'!$E$113:$E$122)*(Y$1&lt;='Gastos com Pessoal'!$F$113:$F$122)*(IF('Gastos com Pessoal'!$L$113:$L$122&lt;=Y$1,1,0))*INDIRECT(CONCATENATE("'Gastos com Pessoal'!",$BO48)))+SUM((Y$1&gt;='Gastos com Pessoal'!$E$7:$E$106)*(Y$1&lt;='Gastos com Pessoal'!$F$7:$F$106)*(IF('Gastos com Pessoal'!$Q$7:$Q$106&lt;=Y$1,1,0))*INDIRECT(CONCATENATE("'Gastos com Pessoal'!",$BP48)))+SUM((Y$1&gt;='Gastos com Pessoal'!$E$113:$E$122)*(Y$1&lt;='Gastos com Pessoal'!$F$113:$F$122)*(IF('Gastos com Pessoal'!$Q$113:$Q$122&lt;=Y$1,1,0))*INDIRECT(CONCATENATE("'Gastos com Pessoal'!",$BQ48)))</f>
        <v>1199.0799999999995</v>
      </c>
      <c r="Z48" s="149">
        <f t="array" aca="1" ref="Z48" ca="1">SUM((Z$1&gt;='Gastos com Pessoal'!$E$7:$E$106)*(Z$1&lt;='Gastos com Pessoal'!$F$7:$F$106)*INDIRECT(CONCATENATE("'Encargos e Benefícios'!",$BJ48)))+SUM((Z$1&gt;='Gastos com Pessoal'!$E$113:$E$122)*(Z$1&lt;='Gastos com Pessoal'!$F$113:$F$122)*INDIRECT(CONCATENATE("'Encargos e Benefícios'!",$BK48)))+SUM((Z$1&gt;='Gastos com Pessoal'!$E$7:$E$106)*(Z$1&lt;='Gastos com Pessoal'!$F$7:$F$106)*(IF('Gastos com Pessoal'!$G$7:$G$106&lt;=Z$1,1,0))*INDIRECT(CONCATENATE("'Gastos com Pessoal'!",$BL48)))+SUM((Z$1&gt;='Gastos com Pessoal'!$E$113:$E$122)*(Z$1&lt;='Gastos com Pessoal'!$F$113:$F$122)*(IF('Gastos com Pessoal'!$G$113:$G$122&lt;=Z$1,1,0))*INDIRECT(CONCATENATE("'Gastos com Pessoal'!",$BM48)))+SUM((Z$1&gt;='Gastos com Pessoal'!$E$7:$E$106)*(Z$1&lt;='Gastos com Pessoal'!$F$7:$F$106)*(IF('Gastos com Pessoal'!$L$7:$L$106&lt;=Z$1,1,0))*INDIRECT(CONCATENATE("'Gastos com Pessoal'!",$BN48)))+SUM((Z$1&gt;='Gastos com Pessoal'!$E$113:$E$122)*(Z$1&lt;='Gastos com Pessoal'!$F$113:$F$122)*(IF('Gastos com Pessoal'!$L$113:$L$122&lt;=Z$1,1,0))*INDIRECT(CONCATENATE("'Gastos com Pessoal'!",$BO48)))+SUM((Z$1&gt;='Gastos com Pessoal'!$E$7:$E$106)*(Z$1&lt;='Gastos com Pessoal'!$F$7:$F$106)*(IF('Gastos com Pessoal'!$Q$7:$Q$106&lt;=Z$1,1,0))*INDIRECT(CONCATENATE("'Gastos com Pessoal'!",$BP48)))+SUM((Z$1&gt;='Gastos com Pessoal'!$E$113:$E$122)*(Z$1&lt;='Gastos com Pessoal'!$F$113:$F$122)*(IF('Gastos com Pessoal'!$Q$113:$Q$122&lt;=Z$1,1,0))*INDIRECT(CONCATENATE("'Gastos com Pessoal'!",$BQ48)))</f>
        <v>1199.0799999999995</v>
      </c>
      <c r="AA48" s="149">
        <f t="array" aca="1" ref="AA48" ca="1">SUM((AA$1&gt;='Gastos com Pessoal'!$E$7:$E$106)*(AA$1&lt;='Gastos com Pessoal'!$F$7:$F$106)*INDIRECT(CONCATENATE("'Encargos e Benefícios'!",$BJ48)))+SUM((AA$1&gt;='Gastos com Pessoal'!$E$113:$E$122)*(AA$1&lt;='Gastos com Pessoal'!$F$113:$F$122)*INDIRECT(CONCATENATE("'Encargos e Benefícios'!",$BK48)))+SUM((AA$1&gt;='Gastos com Pessoal'!$E$7:$E$106)*(AA$1&lt;='Gastos com Pessoal'!$F$7:$F$106)*(IF('Gastos com Pessoal'!$G$7:$G$106&lt;=AA$1,1,0))*INDIRECT(CONCATENATE("'Gastos com Pessoal'!",$BL48)))+SUM((AA$1&gt;='Gastos com Pessoal'!$E$113:$E$122)*(AA$1&lt;='Gastos com Pessoal'!$F$113:$F$122)*(IF('Gastos com Pessoal'!$G$113:$G$122&lt;=AA$1,1,0))*INDIRECT(CONCATENATE("'Gastos com Pessoal'!",$BM48)))+SUM((AA$1&gt;='Gastos com Pessoal'!$E$7:$E$106)*(AA$1&lt;='Gastos com Pessoal'!$F$7:$F$106)*(IF('Gastos com Pessoal'!$L$7:$L$106&lt;=AA$1,1,0))*INDIRECT(CONCATENATE("'Gastos com Pessoal'!",$BN48)))+SUM((AA$1&gt;='Gastos com Pessoal'!$E$113:$E$122)*(AA$1&lt;='Gastos com Pessoal'!$F$113:$F$122)*(IF('Gastos com Pessoal'!$L$113:$L$122&lt;=AA$1,1,0))*INDIRECT(CONCATENATE("'Gastos com Pessoal'!",$BO48)))+SUM((AA$1&gt;='Gastos com Pessoal'!$E$7:$E$106)*(AA$1&lt;='Gastos com Pessoal'!$F$7:$F$106)*(IF('Gastos com Pessoal'!$Q$7:$Q$106&lt;=AA$1,1,0))*INDIRECT(CONCATENATE("'Gastos com Pessoal'!",$BP48)))+SUM((AA$1&gt;='Gastos com Pessoal'!$E$113:$E$122)*(AA$1&lt;='Gastos com Pessoal'!$F$113:$F$122)*(IF('Gastos com Pessoal'!$Q$113:$Q$122&lt;=AA$1,1,0))*INDIRECT(CONCATENATE("'Gastos com Pessoal'!",$BQ48)))</f>
        <v>1199.0799999999995</v>
      </c>
      <c r="AB48" s="149">
        <f t="array" aca="1" ref="AB48" ca="1">SUM((AB$1&gt;='Gastos com Pessoal'!$E$7:$E$106)*(AB$1&lt;='Gastos com Pessoal'!$F$7:$F$106)*INDIRECT(CONCATENATE("'Encargos e Benefícios'!",$BJ48)))+SUM((AB$1&gt;='Gastos com Pessoal'!$E$113:$E$122)*(AB$1&lt;='Gastos com Pessoal'!$F$113:$F$122)*INDIRECT(CONCATENATE("'Encargos e Benefícios'!",$BK48)))+SUM((AB$1&gt;='Gastos com Pessoal'!$E$7:$E$106)*(AB$1&lt;='Gastos com Pessoal'!$F$7:$F$106)*(IF('Gastos com Pessoal'!$G$7:$G$106&lt;=AB$1,1,0))*INDIRECT(CONCATENATE("'Gastos com Pessoal'!",$BL48)))+SUM((AB$1&gt;='Gastos com Pessoal'!$E$113:$E$122)*(AB$1&lt;='Gastos com Pessoal'!$F$113:$F$122)*(IF('Gastos com Pessoal'!$G$113:$G$122&lt;=AB$1,1,0))*INDIRECT(CONCATENATE("'Gastos com Pessoal'!",$BM48)))+SUM((AB$1&gt;='Gastos com Pessoal'!$E$7:$E$106)*(AB$1&lt;='Gastos com Pessoal'!$F$7:$F$106)*(IF('Gastos com Pessoal'!$L$7:$L$106&lt;=AB$1,1,0))*INDIRECT(CONCATENATE("'Gastos com Pessoal'!",$BN48)))+SUM((AB$1&gt;='Gastos com Pessoal'!$E$113:$E$122)*(AB$1&lt;='Gastos com Pessoal'!$F$113:$F$122)*(IF('Gastos com Pessoal'!$L$113:$L$122&lt;=AB$1,1,0))*INDIRECT(CONCATENATE("'Gastos com Pessoal'!",$BO48)))+SUM((AB$1&gt;='Gastos com Pessoal'!$E$7:$E$106)*(AB$1&lt;='Gastos com Pessoal'!$F$7:$F$106)*(IF('Gastos com Pessoal'!$Q$7:$Q$106&lt;=AB$1,1,0))*INDIRECT(CONCATENATE("'Gastos com Pessoal'!",$BP48)))+SUM((AB$1&gt;='Gastos com Pessoal'!$E$113:$E$122)*(AB$1&lt;='Gastos com Pessoal'!$F$113:$F$122)*(IF('Gastos com Pessoal'!$Q$113:$Q$122&lt;=AB$1,1,0))*INDIRECT(CONCATENATE("'Gastos com Pessoal'!",$BQ48)))</f>
        <v>1199.0799999999995</v>
      </c>
      <c r="AC48" s="149">
        <f t="array" aca="1" ref="AC48" ca="1">SUM((AC$1&gt;='Gastos com Pessoal'!$E$7:$E$106)*(AC$1&lt;='Gastos com Pessoal'!$F$7:$F$106)*INDIRECT(CONCATENATE("'Encargos e Benefícios'!",$BJ48)))+SUM((AC$1&gt;='Gastos com Pessoal'!$E$113:$E$122)*(AC$1&lt;='Gastos com Pessoal'!$F$113:$F$122)*INDIRECT(CONCATENATE("'Encargos e Benefícios'!",$BK48)))+SUM((AC$1&gt;='Gastos com Pessoal'!$E$7:$E$106)*(AC$1&lt;='Gastos com Pessoal'!$F$7:$F$106)*(IF('Gastos com Pessoal'!$G$7:$G$106&lt;=AC$1,1,0))*INDIRECT(CONCATENATE("'Gastos com Pessoal'!",$BL48)))+SUM((AC$1&gt;='Gastos com Pessoal'!$E$113:$E$122)*(AC$1&lt;='Gastos com Pessoal'!$F$113:$F$122)*(IF('Gastos com Pessoal'!$G$113:$G$122&lt;=AC$1,1,0))*INDIRECT(CONCATENATE("'Gastos com Pessoal'!",$BM48)))+SUM((AC$1&gt;='Gastos com Pessoal'!$E$7:$E$106)*(AC$1&lt;='Gastos com Pessoal'!$F$7:$F$106)*(IF('Gastos com Pessoal'!$L$7:$L$106&lt;=AC$1,1,0))*INDIRECT(CONCATENATE("'Gastos com Pessoal'!",$BN48)))+SUM((AC$1&gt;='Gastos com Pessoal'!$E$113:$E$122)*(AC$1&lt;='Gastos com Pessoal'!$F$113:$F$122)*(IF('Gastos com Pessoal'!$L$113:$L$122&lt;=AC$1,1,0))*INDIRECT(CONCATENATE("'Gastos com Pessoal'!",$BO48)))+SUM((AC$1&gt;='Gastos com Pessoal'!$E$7:$E$106)*(AC$1&lt;='Gastos com Pessoal'!$F$7:$F$106)*(IF('Gastos com Pessoal'!$Q$7:$Q$106&lt;=AC$1,1,0))*INDIRECT(CONCATENATE("'Gastos com Pessoal'!",$BP48)))+SUM((AC$1&gt;='Gastos com Pessoal'!$E$113:$E$122)*(AC$1&lt;='Gastos com Pessoal'!$F$113:$F$122)*(IF('Gastos com Pessoal'!$Q$113:$Q$122&lt;=AC$1,1,0))*INDIRECT(CONCATENATE("'Gastos com Pessoal'!",$BQ48)))</f>
        <v>1199.0799999999995</v>
      </c>
      <c r="AD48" s="149">
        <f t="array" aca="1" ref="AD48" ca="1">SUM((AD$1&gt;='Gastos com Pessoal'!$E$7:$E$106)*(AD$1&lt;='Gastos com Pessoal'!$F$7:$F$106)*INDIRECT(CONCATENATE("'Encargos e Benefícios'!",$BJ48)))+SUM((AD$1&gt;='Gastos com Pessoal'!$E$113:$E$122)*(AD$1&lt;='Gastos com Pessoal'!$F$113:$F$122)*INDIRECT(CONCATENATE("'Encargos e Benefícios'!",$BK48)))+SUM((AD$1&gt;='Gastos com Pessoal'!$E$7:$E$106)*(AD$1&lt;='Gastos com Pessoal'!$F$7:$F$106)*(IF('Gastos com Pessoal'!$G$7:$G$106&lt;=AD$1,1,0))*INDIRECT(CONCATENATE("'Gastos com Pessoal'!",$BL48)))+SUM((AD$1&gt;='Gastos com Pessoal'!$E$113:$E$122)*(AD$1&lt;='Gastos com Pessoal'!$F$113:$F$122)*(IF('Gastos com Pessoal'!$G$113:$G$122&lt;=AD$1,1,0))*INDIRECT(CONCATENATE("'Gastos com Pessoal'!",$BM48)))+SUM((AD$1&gt;='Gastos com Pessoal'!$E$7:$E$106)*(AD$1&lt;='Gastos com Pessoal'!$F$7:$F$106)*(IF('Gastos com Pessoal'!$L$7:$L$106&lt;=AD$1,1,0))*INDIRECT(CONCATENATE("'Gastos com Pessoal'!",$BN48)))+SUM((AD$1&gt;='Gastos com Pessoal'!$E$113:$E$122)*(AD$1&lt;='Gastos com Pessoal'!$F$113:$F$122)*(IF('Gastos com Pessoal'!$L$113:$L$122&lt;=AD$1,1,0))*INDIRECT(CONCATENATE("'Gastos com Pessoal'!",$BO48)))+SUM((AD$1&gt;='Gastos com Pessoal'!$E$7:$E$106)*(AD$1&lt;='Gastos com Pessoal'!$F$7:$F$106)*(IF('Gastos com Pessoal'!$Q$7:$Q$106&lt;=AD$1,1,0))*INDIRECT(CONCATENATE("'Gastos com Pessoal'!",$BP48)))+SUM((AD$1&gt;='Gastos com Pessoal'!$E$113:$E$122)*(AD$1&lt;='Gastos com Pessoal'!$F$113:$F$122)*(IF('Gastos com Pessoal'!$Q$113:$Q$122&lt;=AD$1,1,0))*INDIRECT(CONCATENATE("'Gastos com Pessoal'!",$BQ48)))</f>
        <v>1199.0799999999995</v>
      </c>
      <c r="AE48" s="149">
        <f t="array" aca="1" ref="AE48" ca="1">SUM((AE$1&gt;='Gastos com Pessoal'!$E$7:$E$106)*(AE$1&lt;='Gastos com Pessoal'!$F$7:$F$106)*INDIRECT(CONCATENATE("'Encargos e Benefícios'!",$BJ48)))+SUM((AE$1&gt;='Gastos com Pessoal'!$E$113:$E$122)*(AE$1&lt;='Gastos com Pessoal'!$F$113:$F$122)*INDIRECT(CONCATENATE("'Encargos e Benefícios'!",$BK48)))+SUM((AE$1&gt;='Gastos com Pessoal'!$E$7:$E$106)*(AE$1&lt;='Gastos com Pessoal'!$F$7:$F$106)*(IF('Gastos com Pessoal'!$G$7:$G$106&lt;=AE$1,1,0))*INDIRECT(CONCATENATE("'Gastos com Pessoal'!",$BL48)))+SUM((AE$1&gt;='Gastos com Pessoal'!$E$113:$E$122)*(AE$1&lt;='Gastos com Pessoal'!$F$113:$F$122)*(IF('Gastos com Pessoal'!$G$113:$G$122&lt;=AE$1,1,0))*INDIRECT(CONCATENATE("'Gastos com Pessoal'!",$BM48)))+SUM((AE$1&gt;='Gastos com Pessoal'!$E$7:$E$106)*(AE$1&lt;='Gastos com Pessoal'!$F$7:$F$106)*(IF('Gastos com Pessoal'!$L$7:$L$106&lt;=AE$1,1,0))*INDIRECT(CONCATENATE("'Gastos com Pessoal'!",$BN48)))+SUM((AE$1&gt;='Gastos com Pessoal'!$E$113:$E$122)*(AE$1&lt;='Gastos com Pessoal'!$F$113:$F$122)*(IF('Gastos com Pessoal'!$L$113:$L$122&lt;=AE$1,1,0))*INDIRECT(CONCATENATE("'Gastos com Pessoal'!",$BO48)))+SUM((AE$1&gt;='Gastos com Pessoal'!$E$7:$E$106)*(AE$1&lt;='Gastos com Pessoal'!$F$7:$F$106)*(IF('Gastos com Pessoal'!$Q$7:$Q$106&lt;=AE$1,1,0))*INDIRECT(CONCATENATE("'Gastos com Pessoal'!",$BP48)))+SUM((AE$1&gt;='Gastos com Pessoal'!$E$113:$E$122)*(AE$1&lt;='Gastos com Pessoal'!$F$113:$F$122)*(IF('Gastos com Pessoal'!$Q$113:$Q$122&lt;=AE$1,1,0))*INDIRECT(CONCATENATE("'Gastos com Pessoal'!",$BQ48)))</f>
        <v>1199.0799999999995</v>
      </c>
      <c r="AF48" s="149">
        <f t="array" aca="1" ref="AF48" ca="1">SUM((AF$1&gt;='Gastos com Pessoal'!$E$7:$E$106)*(AF$1&lt;='Gastos com Pessoal'!$F$7:$F$106)*INDIRECT(CONCATENATE("'Encargos e Benefícios'!",$BJ48)))+SUM((AF$1&gt;='Gastos com Pessoal'!$E$113:$E$122)*(AF$1&lt;='Gastos com Pessoal'!$F$113:$F$122)*INDIRECT(CONCATENATE("'Encargos e Benefícios'!",$BK48)))+SUM((AF$1&gt;='Gastos com Pessoal'!$E$7:$E$106)*(AF$1&lt;='Gastos com Pessoal'!$F$7:$F$106)*(IF('Gastos com Pessoal'!$G$7:$G$106&lt;=AF$1,1,0))*INDIRECT(CONCATENATE("'Gastos com Pessoal'!",$BL48)))+SUM((AF$1&gt;='Gastos com Pessoal'!$E$113:$E$122)*(AF$1&lt;='Gastos com Pessoal'!$F$113:$F$122)*(IF('Gastos com Pessoal'!$G$113:$G$122&lt;=AF$1,1,0))*INDIRECT(CONCATENATE("'Gastos com Pessoal'!",$BM48)))+SUM((AF$1&gt;='Gastos com Pessoal'!$E$7:$E$106)*(AF$1&lt;='Gastos com Pessoal'!$F$7:$F$106)*(IF('Gastos com Pessoal'!$L$7:$L$106&lt;=AF$1,1,0))*INDIRECT(CONCATENATE("'Gastos com Pessoal'!",$BN48)))+SUM((AF$1&gt;='Gastos com Pessoal'!$E$113:$E$122)*(AF$1&lt;='Gastos com Pessoal'!$F$113:$F$122)*(IF('Gastos com Pessoal'!$L$113:$L$122&lt;=AF$1,1,0))*INDIRECT(CONCATENATE("'Gastos com Pessoal'!",$BO48)))+SUM((AF$1&gt;='Gastos com Pessoal'!$E$7:$E$106)*(AF$1&lt;='Gastos com Pessoal'!$F$7:$F$106)*(IF('Gastos com Pessoal'!$Q$7:$Q$106&lt;=AF$1,1,0))*INDIRECT(CONCATENATE("'Gastos com Pessoal'!",$BP48)))+SUM((AF$1&gt;='Gastos com Pessoal'!$E$113:$E$122)*(AF$1&lt;='Gastos com Pessoal'!$F$113:$F$122)*(IF('Gastos com Pessoal'!$Q$113:$Q$122&lt;=AF$1,1,0))*INDIRECT(CONCATENATE("'Gastos com Pessoal'!",$BQ48)))</f>
        <v>1199.0799999999995</v>
      </c>
      <c r="AG48" s="149">
        <f t="array" aca="1" ref="AG48" ca="1">SUM((AG$1&gt;='Gastos com Pessoal'!$E$7:$E$106)*(AG$1&lt;='Gastos com Pessoal'!$F$7:$F$106)*INDIRECT(CONCATENATE("'Encargos e Benefícios'!",$BJ48)))+SUM((AG$1&gt;='Gastos com Pessoal'!$E$113:$E$122)*(AG$1&lt;='Gastos com Pessoal'!$F$113:$F$122)*INDIRECT(CONCATENATE("'Encargos e Benefícios'!",$BK48)))+SUM((AG$1&gt;='Gastos com Pessoal'!$E$7:$E$106)*(AG$1&lt;='Gastos com Pessoal'!$F$7:$F$106)*(IF('Gastos com Pessoal'!$G$7:$G$106&lt;=AG$1,1,0))*INDIRECT(CONCATENATE("'Gastos com Pessoal'!",$BL48)))+SUM((AG$1&gt;='Gastos com Pessoal'!$E$113:$E$122)*(AG$1&lt;='Gastos com Pessoal'!$F$113:$F$122)*(IF('Gastos com Pessoal'!$G$113:$G$122&lt;=AG$1,1,0))*INDIRECT(CONCATENATE("'Gastos com Pessoal'!",$BM48)))+SUM((AG$1&gt;='Gastos com Pessoal'!$E$7:$E$106)*(AG$1&lt;='Gastos com Pessoal'!$F$7:$F$106)*(IF('Gastos com Pessoal'!$L$7:$L$106&lt;=AG$1,1,0))*INDIRECT(CONCATENATE("'Gastos com Pessoal'!",$BN48)))+SUM((AG$1&gt;='Gastos com Pessoal'!$E$113:$E$122)*(AG$1&lt;='Gastos com Pessoal'!$F$113:$F$122)*(IF('Gastos com Pessoal'!$L$113:$L$122&lt;=AG$1,1,0))*INDIRECT(CONCATENATE("'Gastos com Pessoal'!",$BO48)))+SUM((AG$1&gt;='Gastos com Pessoal'!$E$7:$E$106)*(AG$1&lt;='Gastos com Pessoal'!$F$7:$F$106)*(IF('Gastos com Pessoal'!$Q$7:$Q$106&lt;=AG$1,1,0))*INDIRECT(CONCATENATE("'Gastos com Pessoal'!",$BP48)))+SUM((AG$1&gt;='Gastos com Pessoal'!$E$113:$E$122)*(AG$1&lt;='Gastos com Pessoal'!$F$113:$F$122)*(IF('Gastos com Pessoal'!$Q$113:$Q$122&lt;=AG$1,1,0))*INDIRECT(CONCATENATE("'Gastos com Pessoal'!",$BQ48)))</f>
        <v>1199.0799999999995</v>
      </c>
      <c r="AH48" s="149">
        <f t="array" aca="1" ref="AH48" ca="1">SUM((AH$1&gt;='Gastos com Pessoal'!$E$7:$E$106)*(AH$1&lt;='Gastos com Pessoal'!$F$7:$F$106)*INDIRECT(CONCATENATE("'Encargos e Benefícios'!",$BJ48)))+SUM((AH$1&gt;='Gastos com Pessoal'!$E$113:$E$122)*(AH$1&lt;='Gastos com Pessoal'!$F$113:$F$122)*INDIRECT(CONCATENATE("'Encargos e Benefícios'!",$BK48)))+SUM((AH$1&gt;='Gastos com Pessoal'!$E$7:$E$106)*(AH$1&lt;='Gastos com Pessoal'!$F$7:$F$106)*(IF('Gastos com Pessoal'!$G$7:$G$106&lt;=AH$1,1,0))*INDIRECT(CONCATENATE("'Gastos com Pessoal'!",$BL48)))+SUM((AH$1&gt;='Gastos com Pessoal'!$E$113:$E$122)*(AH$1&lt;='Gastos com Pessoal'!$F$113:$F$122)*(IF('Gastos com Pessoal'!$G$113:$G$122&lt;=AH$1,1,0))*INDIRECT(CONCATENATE("'Gastos com Pessoal'!",$BM48)))+SUM((AH$1&gt;='Gastos com Pessoal'!$E$7:$E$106)*(AH$1&lt;='Gastos com Pessoal'!$F$7:$F$106)*(IF('Gastos com Pessoal'!$L$7:$L$106&lt;=AH$1,1,0))*INDIRECT(CONCATENATE("'Gastos com Pessoal'!",$BN48)))+SUM((AH$1&gt;='Gastos com Pessoal'!$E$113:$E$122)*(AH$1&lt;='Gastos com Pessoal'!$F$113:$F$122)*(IF('Gastos com Pessoal'!$L$113:$L$122&lt;=AH$1,1,0))*INDIRECT(CONCATENATE("'Gastos com Pessoal'!",$BO48)))+SUM((AH$1&gt;='Gastos com Pessoal'!$E$7:$E$106)*(AH$1&lt;='Gastos com Pessoal'!$F$7:$F$106)*(IF('Gastos com Pessoal'!$Q$7:$Q$106&lt;=AH$1,1,0))*INDIRECT(CONCATENATE("'Gastos com Pessoal'!",$BP48)))+SUM((AH$1&gt;='Gastos com Pessoal'!$E$113:$E$122)*(AH$1&lt;='Gastos com Pessoal'!$F$113:$F$122)*(IF('Gastos com Pessoal'!$Q$113:$Q$122&lt;=AH$1,1,0))*INDIRECT(CONCATENATE("'Gastos com Pessoal'!",$BQ48)))</f>
        <v>1199.0799999999995</v>
      </c>
      <c r="AI48" s="149">
        <f t="array" aca="1" ref="AI48" ca="1">SUM((AI$1&gt;='Gastos com Pessoal'!$E$7:$E$106)*(AI$1&lt;='Gastos com Pessoal'!$F$7:$F$106)*INDIRECT(CONCATENATE("'Encargos e Benefícios'!",$BJ48)))+SUM((AI$1&gt;='Gastos com Pessoal'!$E$113:$E$122)*(AI$1&lt;='Gastos com Pessoal'!$F$113:$F$122)*INDIRECT(CONCATENATE("'Encargos e Benefícios'!",$BK48)))+SUM((AI$1&gt;='Gastos com Pessoal'!$E$7:$E$106)*(AI$1&lt;='Gastos com Pessoal'!$F$7:$F$106)*(IF('Gastos com Pessoal'!$G$7:$G$106&lt;=AI$1,1,0))*INDIRECT(CONCATENATE("'Gastos com Pessoal'!",$BL48)))+SUM((AI$1&gt;='Gastos com Pessoal'!$E$113:$E$122)*(AI$1&lt;='Gastos com Pessoal'!$F$113:$F$122)*(IF('Gastos com Pessoal'!$G$113:$G$122&lt;=AI$1,1,0))*INDIRECT(CONCATENATE("'Gastos com Pessoal'!",$BM48)))+SUM((AI$1&gt;='Gastos com Pessoal'!$E$7:$E$106)*(AI$1&lt;='Gastos com Pessoal'!$F$7:$F$106)*(IF('Gastos com Pessoal'!$L$7:$L$106&lt;=AI$1,1,0))*INDIRECT(CONCATENATE("'Gastos com Pessoal'!",$BN48)))+SUM((AI$1&gt;='Gastos com Pessoal'!$E$113:$E$122)*(AI$1&lt;='Gastos com Pessoal'!$F$113:$F$122)*(IF('Gastos com Pessoal'!$L$113:$L$122&lt;=AI$1,1,0))*INDIRECT(CONCATENATE("'Gastos com Pessoal'!",$BO48)))+SUM((AI$1&gt;='Gastos com Pessoal'!$E$7:$E$106)*(AI$1&lt;='Gastos com Pessoal'!$F$7:$F$106)*(IF('Gastos com Pessoal'!$Q$7:$Q$106&lt;=AI$1,1,0))*INDIRECT(CONCATENATE("'Gastos com Pessoal'!",$BP48)))+SUM((AI$1&gt;='Gastos com Pessoal'!$E$113:$E$122)*(AI$1&lt;='Gastos com Pessoal'!$F$113:$F$122)*(IF('Gastos com Pessoal'!$Q$113:$Q$122&lt;=AI$1,1,0))*INDIRECT(CONCATENATE("'Gastos com Pessoal'!",$BQ48)))</f>
        <v>1199.0799999999995</v>
      </c>
      <c r="AJ48" s="149">
        <f t="array" aca="1" ref="AJ48" ca="1">SUM((AJ$1&gt;='Gastos com Pessoal'!$E$7:$E$106)*(AJ$1&lt;='Gastos com Pessoal'!$F$7:$F$106)*INDIRECT(CONCATENATE("'Encargos e Benefícios'!",$BJ48)))+SUM((AJ$1&gt;='Gastos com Pessoal'!$E$113:$E$122)*(AJ$1&lt;='Gastos com Pessoal'!$F$113:$F$122)*INDIRECT(CONCATENATE("'Encargos e Benefícios'!",$BK48)))+SUM((AJ$1&gt;='Gastos com Pessoal'!$E$7:$E$106)*(AJ$1&lt;='Gastos com Pessoal'!$F$7:$F$106)*(IF('Gastos com Pessoal'!$G$7:$G$106&lt;=AJ$1,1,0))*INDIRECT(CONCATENATE("'Gastos com Pessoal'!",$BL48)))+SUM((AJ$1&gt;='Gastos com Pessoal'!$E$113:$E$122)*(AJ$1&lt;='Gastos com Pessoal'!$F$113:$F$122)*(IF('Gastos com Pessoal'!$G$113:$G$122&lt;=AJ$1,1,0))*INDIRECT(CONCATENATE("'Gastos com Pessoal'!",$BM48)))+SUM((AJ$1&gt;='Gastos com Pessoal'!$E$7:$E$106)*(AJ$1&lt;='Gastos com Pessoal'!$F$7:$F$106)*(IF('Gastos com Pessoal'!$L$7:$L$106&lt;=AJ$1,1,0))*INDIRECT(CONCATENATE("'Gastos com Pessoal'!",$BN48)))+SUM((AJ$1&gt;='Gastos com Pessoal'!$E$113:$E$122)*(AJ$1&lt;='Gastos com Pessoal'!$F$113:$F$122)*(IF('Gastos com Pessoal'!$L$113:$L$122&lt;=AJ$1,1,0))*INDIRECT(CONCATENATE("'Gastos com Pessoal'!",$BO48)))+SUM((AJ$1&gt;='Gastos com Pessoal'!$E$7:$E$106)*(AJ$1&lt;='Gastos com Pessoal'!$F$7:$F$106)*(IF('Gastos com Pessoal'!$Q$7:$Q$106&lt;=AJ$1,1,0))*INDIRECT(CONCATENATE("'Gastos com Pessoal'!",$BP48)))+SUM((AJ$1&gt;='Gastos com Pessoal'!$E$113:$E$122)*(AJ$1&lt;='Gastos com Pessoal'!$F$113:$F$122)*(IF('Gastos com Pessoal'!$Q$113:$Q$122&lt;=AJ$1,1,0))*INDIRECT(CONCATENATE("'Gastos com Pessoal'!",$BQ48)))</f>
        <v>1199.0799999999995</v>
      </c>
      <c r="AK48" s="149">
        <f t="array" aca="1" ref="AK48" ca="1">SUM((AK$1&gt;='Gastos com Pessoal'!$E$7:$E$106)*(AK$1&lt;='Gastos com Pessoal'!$F$7:$F$106)*INDIRECT(CONCATENATE("'Encargos e Benefícios'!",$BJ48)))+SUM((AK$1&gt;='Gastos com Pessoal'!$E$113:$E$122)*(AK$1&lt;='Gastos com Pessoal'!$F$113:$F$122)*INDIRECT(CONCATENATE("'Encargos e Benefícios'!",$BK48)))+SUM((AK$1&gt;='Gastos com Pessoal'!$E$7:$E$106)*(AK$1&lt;='Gastos com Pessoal'!$F$7:$F$106)*(IF('Gastos com Pessoal'!$G$7:$G$106&lt;=AK$1,1,0))*INDIRECT(CONCATENATE("'Gastos com Pessoal'!",$BL48)))+SUM((AK$1&gt;='Gastos com Pessoal'!$E$113:$E$122)*(AK$1&lt;='Gastos com Pessoal'!$F$113:$F$122)*(IF('Gastos com Pessoal'!$G$113:$G$122&lt;=AK$1,1,0))*INDIRECT(CONCATENATE("'Gastos com Pessoal'!",$BM48)))+SUM((AK$1&gt;='Gastos com Pessoal'!$E$7:$E$106)*(AK$1&lt;='Gastos com Pessoal'!$F$7:$F$106)*(IF('Gastos com Pessoal'!$L$7:$L$106&lt;=AK$1,1,0))*INDIRECT(CONCATENATE("'Gastos com Pessoal'!",$BN48)))+SUM((AK$1&gt;='Gastos com Pessoal'!$E$113:$E$122)*(AK$1&lt;='Gastos com Pessoal'!$F$113:$F$122)*(IF('Gastos com Pessoal'!$L$113:$L$122&lt;=AK$1,1,0))*INDIRECT(CONCATENATE("'Gastos com Pessoal'!",$BO48)))+SUM((AK$1&gt;='Gastos com Pessoal'!$E$7:$E$106)*(AK$1&lt;='Gastos com Pessoal'!$F$7:$F$106)*(IF('Gastos com Pessoal'!$Q$7:$Q$106&lt;=AK$1,1,0))*INDIRECT(CONCATENATE("'Gastos com Pessoal'!",$BP48)))+SUM((AK$1&gt;='Gastos com Pessoal'!$E$113:$E$122)*(AK$1&lt;='Gastos com Pessoal'!$F$113:$F$122)*(IF('Gastos com Pessoal'!$Q$113:$Q$122&lt;=AK$1,1,0))*INDIRECT(CONCATENATE("'Gastos com Pessoal'!",$BQ48)))</f>
        <v>1199.0799999999995</v>
      </c>
      <c r="AL48" s="149">
        <f t="array" aca="1" ref="AL48" ca="1">SUM((AL$1&gt;='Gastos com Pessoal'!$E$7:$E$106)*(AL$1&lt;='Gastos com Pessoal'!$F$7:$F$106)*INDIRECT(CONCATENATE("'Encargos e Benefícios'!",$BJ48)))+SUM((AL$1&gt;='Gastos com Pessoal'!$E$113:$E$122)*(AL$1&lt;='Gastos com Pessoal'!$F$113:$F$122)*INDIRECT(CONCATENATE("'Encargos e Benefícios'!",$BK48)))+SUM((AL$1&gt;='Gastos com Pessoal'!$E$7:$E$106)*(AL$1&lt;='Gastos com Pessoal'!$F$7:$F$106)*(IF('Gastos com Pessoal'!$G$7:$G$106&lt;=AL$1,1,0))*INDIRECT(CONCATENATE("'Gastos com Pessoal'!",$BL48)))+SUM((AL$1&gt;='Gastos com Pessoal'!$E$113:$E$122)*(AL$1&lt;='Gastos com Pessoal'!$F$113:$F$122)*(IF('Gastos com Pessoal'!$G$113:$G$122&lt;=AL$1,1,0))*INDIRECT(CONCATENATE("'Gastos com Pessoal'!",$BM48)))+SUM((AL$1&gt;='Gastos com Pessoal'!$E$7:$E$106)*(AL$1&lt;='Gastos com Pessoal'!$F$7:$F$106)*(IF('Gastos com Pessoal'!$L$7:$L$106&lt;=AL$1,1,0))*INDIRECT(CONCATENATE("'Gastos com Pessoal'!",$BN48)))+SUM((AL$1&gt;='Gastos com Pessoal'!$E$113:$E$122)*(AL$1&lt;='Gastos com Pessoal'!$F$113:$F$122)*(IF('Gastos com Pessoal'!$L$113:$L$122&lt;=AL$1,1,0))*INDIRECT(CONCATENATE("'Gastos com Pessoal'!",$BO48)))+SUM((AL$1&gt;='Gastos com Pessoal'!$E$7:$E$106)*(AL$1&lt;='Gastos com Pessoal'!$F$7:$F$106)*(IF('Gastos com Pessoal'!$Q$7:$Q$106&lt;=AL$1,1,0))*INDIRECT(CONCATENATE("'Gastos com Pessoal'!",$BP48)))+SUM((AL$1&gt;='Gastos com Pessoal'!$E$113:$E$122)*(AL$1&lt;='Gastos com Pessoal'!$F$113:$F$122)*(IF('Gastos com Pessoal'!$Q$113:$Q$122&lt;=AL$1,1,0))*INDIRECT(CONCATENATE("'Gastos com Pessoal'!",$BQ48)))</f>
        <v>1199.0799999999995</v>
      </c>
      <c r="AM48" s="149">
        <f t="array" aca="1" ref="AM48" ca="1">SUM((AM$1&gt;='Gastos com Pessoal'!$E$7:$E$106)*(AM$1&lt;='Gastos com Pessoal'!$F$7:$F$106)*INDIRECT(CONCATENATE("'Encargos e Benefícios'!",$BJ48)))+SUM((AM$1&gt;='Gastos com Pessoal'!$E$113:$E$122)*(AM$1&lt;='Gastos com Pessoal'!$F$113:$F$122)*INDIRECT(CONCATENATE("'Encargos e Benefícios'!",$BK48)))+SUM((AM$1&gt;='Gastos com Pessoal'!$E$7:$E$106)*(AM$1&lt;='Gastos com Pessoal'!$F$7:$F$106)*(IF('Gastos com Pessoal'!$G$7:$G$106&lt;=AM$1,1,0))*INDIRECT(CONCATENATE("'Gastos com Pessoal'!",$BL48)))+SUM((AM$1&gt;='Gastos com Pessoal'!$E$113:$E$122)*(AM$1&lt;='Gastos com Pessoal'!$F$113:$F$122)*(IF('Gastos com Pessoal'!$G$113:$G$122&lt;=AM$1,1,0))*INDIRECT(CONCATENATE("'Gastos com Pessoal'!",$BM48)))+SUM((AM$1&gt;='Gastos com Pessoal'!$E$7:$E$106)*(AM$1&lt;='Gastos com Pessoal'!$F$7:$F$106)*(IF('Gastos com Pessoal'!$L$7:$L$106&lt;=AM$1,1,0))*INDIRECT(CONCATENATE("'Gastos com Pessoal'!",$BN48)))+SUM((AM$1&gt;='Gastos com Pessoal'!$E$113:$E$122)*(AM$1&lt;='Gastos com Pessoal'!$F$113:$F$122)*(IF('Gastos com Pessoal'!$L$113:$L$122&lt;=AM$1,1,0))*INDIRECT(CONCATENATE("'Gastos com Pessoal'!",$BO48)))+SUM((AM$1&gt;='Gastos com Pessoal'!$E$7:$E$106)*(AM$1&lt;='Gastos com Pessoal'!$F$7:$F$106)*(IF('Gastos com Pessoal'!$Q$7:$Q$106&lt;=AM$1,1,0))*INDIRECT(CONCATENATE("'Gastos com Pessoal'!",$BP48)))+SUM((AM$1&gt;='Gastos com Pessoal'!$E$113:$E$122)*(AM$1&lt;='Gastos com Pessoal'!$F$113:$F$122)*(IF('Gastos com Pessoal'!$Q$113:$Q$122&lt;=AM$1,1,0))*INDIRECT(CONCATENATE("'Gastos com Pessoal'!",$BQ48)))</f>
        <v>1199.0799999999995</v>
      </c>
      <c r="AN48" s="149">
        <f t="array" aca="1" ref="AN48" ca="1">SUM((AN$1&gt;='Gastos com Pessoal'!$E$7:$E$106)*(AN$1&lt;='Gastos com Pessoal'!$F$7:$F$106)*INDIRECT(CONCATENATE("'Encargos e Benefícios'!",$BJ48)))+SUM((AN$1&gt;='Gastos com Pessoal'!$E$113:$E$122)*(AN$1&lt;='Gastos com Pessoal'!$F$113:$F$122)*INDIRECT(CONCATENATE("'Encargos e Benefícios'!",$BK48)))+SUM((AN$1&gt;='Gastos com Pessoal'!$E$7:$E$106)*(AN$1&lt;='Gastos com Pessoal'!$F$7:$F$106)*(IF('Gastos com Pessoal'!$G$7:$G$106&lt;=AN$1,1,0))*INDIRECT(CONCATENATE("'Gastos com Pessoal'!",$BL48)))+SUM((AN$1&gt;='Gastos com Pessoal'!$E$113:$E$122)*(AN$1&lt;='Gastos com Pessoal'!$F$113:$F$122)*(IF('Gastos com Pessoal'!$G$113:$G$122&lt;=AN$1,1,0))*INDIRECT(CONCATENATE("'Gastos com Pessoal'!",$BM48)))+SUM((AN$1&gt;='Gastos com Pessoal'!$E$7:$E$106)*(AN$1&lt;='Gastos com Pessoal'!$F$7:$F$106)*(IF('Gastos com Pessoal'!$L$7:$L$106&lt;=AN$1,1,0))*INDIRECT(CONCATENATE("'Gastos com Pessoal'!",$BN48)))+SUM((AN$1&gt;='Gastos com Pessoal'!$E$113:$E$122)*(AN$1&lt;='Gastos com Pessoal'!$F$113:$F$122)*(IF('Gastos com Pessoal'!$L$113:$L$122&lt;=AN$1,1,0))*INDIRECT(CONCATENATE("'Gastos com Pessoal'!",$BO48)))+SUM((AN$1&gt;='Gastos com Pessoal'!$E$7:$E$106)*(AN$1&lt;='Gastos com Pessoal'!$F$7:$F$106)*(IF('Gastos com Pessoal'!$Q$7:$Q$106&lt;=AN$1,1,0))*INDIRECT(CONCATENATE("'Gastos com Pessoal'!",$BP48)))+SUM((AN$1&gt;='Gastos com Pessoal'!$E$113:$E$122)*(AN$1&lt;='Gastos com Pessoal'!$F$113:$F$122)*(IF('Gastos com Pessoal'!$Q$113:$Q$122&lt;=AN$1,1,0))*INDIRECT(CONCATENATE("'Gastos com Pessoal'!",$BQ48)))</f>
        <v>1199.0799999999995</v>
      </c>
      <c r="AO48" s="149">
        <f t="array" aca="1" ref="AO48" ca="1">SUM((AO$1&gt;='Gastos com Pessoal'!$E$7:$E$106)*(AO$1&lt;='Gastos com Pessoal'!$F$7:$F$106)*INDIRECT(CONCATENATE("'Encargos e Benefícios'!",$BJ48)))+SUM((AO$1&gt;='Gastos com Pessoal'!$E$113:$E$122)*(AO$1&lt;='Gastos com Pessoal'!$F$113:$F$122)*INDIRECT(CONCATENATE("'Encargos e Benefícios'!",$BK48)))+SUM((AO$1&gt;='Gastos com Pessoal'!$E$7:$E$106)*(AO$1&lt;='Gastos com Pessoal'!$F$7:$F$106)*(IF('Gastos com Pessoal'!$G$7:$G$106&lt;=AO$1,1,0))*INDIRECT(CONCATENATE("'Gastos com Pessoal'!",$BL48)))+SUM((AO$1&gt;='Gastos com Pessoal'!$E$113:$E$122)*(AO$1&lt;='Gastos com Pessoal'!$F$113:$F$122)*(IF('Gastos com Pessoal'!$G$113:$G$122&lt;=AO$1,1,0))*INDIRECT(CONCATENATE("'Gastos com Pessoal'!",$BM48)))+SUM((AO$1&gt;='Gastos com Pessoal'!$E$7:$E$106)*(AO$1&lt;='Gastos com Pessoal'!$F$7:$F$106)*(IF('Gastos com Pessoal'!$L$7:$L$106&lt;=AO$1,1,0))*INDIRECT(CONCATENATE("'Gastos com Pessoal'!",$BN48)))+SUM((AO$1&gt;='Gastos com Pessoal'!$E$113:$E$122)*(AO$1&lt;='Gastos com Pessoal'!$F$113:$F$122)*(IF('Gastos com Pessoal'!$L$113:$L$122&lt;=AO$1,1,0))*INDIRECT(CONCATENATE("'Gastos com Pessoal'!",$BO48)))+SUM((AO$1&gt;='Gastos com Pessoal'!$E$7:$E$106)*(AO$1&lt;='Gastos com Pessoal'!$F$7:$F$106)*(IF('Gastos com Pessoal'!$Q$7:$Q$106&lt;=AO$1,1,0))*INDIRECT(CONCATENATE("'Gastos com Pessoal'!",$BP48)))+SUM((AO$1&gt;='Gastos com Pessoal'!$E$113:$E$122)*(AO$1&lt;='Gastos com Pessoal'!$F$113:$F$122)*(IF('Gastos com Pessoal'!$Q$113:$Q$122&lt;=AO$1,1,0))*INDIRECT(CONCATENATE("'Gastos com Pessoal'!",$BQ48)))</f>
        <v>1199.0799999999995</v>
      </c>
      <c r="AP48" s="149">
        <f t="array" aca="1" ref="AP48" ca="1">SUM((AP$1&gt;='Gastos com Pessoal'!$E$7:$E$106)*(AP$1&lt;='Gastos com Pessoal'!$F$7:$F$106)*INDIRECT(CONCATENATE("'Encargos e Benefícios'!",$BJ48)))+SUM((AP$1&gt;='Gastos com Pessoal'!$E$113:$E$122)*(AP$1&lt;='Gastos com Pessoal'!$F$113:$F$122)*INDIRECT(CONCATENATE("'Encargos e Benefícios'!",$BK48)))+SUM((AP$1&gt;='Gastos com Pessoal'!$E$7:$E$106)*(AP$1&lt;='Gastos com Pessoal'!$F$7:$F$106)*(IF('Gastos com Pessoal'!$G$7:$G$106&lt;=AP$1,1,0))*INDIRECT(CONCATENATE("'Gastos com Pessoal'!",$BL48)))+SUM((AP$1&gt;='Gastos com Pessoal'!$E$113:$E$122)*(AP$1&lt;='Gastos com Pessoal'!$F$113:$F$122)*(IF('Gastos com Pessoal'!$G$113:$G$122&lt;=AP$1,1,0))*INDIRECT(CONCATENATE("'Gastos com Pessoal'!",$BM48)))+SUM((AP$1&gt;='Gastos com Pessoal'!$E$7:$E$106)*(AP$1&lt;='Gastos com Pessoal'!$F$7:$F$106)*(IF('Gastos com Pessoal'!$L$7:$L$106&lt;=AP$1,1,0))*INDIRECT(CONCATENATE("'Gastos com Pessoal'!",$BN48)))+SUM((AP$1&gt;='Gastos com Pessoal'!$E$113:$E$122)*(AP$1&lt;='Gastos com Pessoal'!$F$113:$F$122)*(IF('Gastos com Pessoal'!$L$113:$L$122&lt;=AP$1,1,0))*INDIRECT(CONCATENATE("'Gastos com Pessoal'!",$BO48)))+SUM((AP$1&gt;='Gastos com Pessoal'!$E$7:$E$106)*(AP$1&lt;='Gastos com Pessoal'!$F$7:$F$106)*(IF('Gastos com Pessoal'!$Q$7:$Q$106&lt;=AP$1,1,0))*INDIRECT(CONCATENATE("'Gastos com Pessoal'!",$BP48)))+SUM((AP$1&gt;='Gastos com Pessoal'!$E$113:$E$122)*(AP$1&lt;='Gastos com Pessoal'!$F$113:$F$122)*(IF('Gastos com Pessoal'!$Q$113:$Q$122&lt;=AP$1,1,0))*INDIRECT(CONCATENATE("'Gastos com Pessoal'!",$BQ48)))</f>
        <v>1199.0799999999995</v>
      </c>
      <c r="AQ48" s="149">
        <f t="array" aca="1" ref="AQ48" ca="1">SUM((AQ$1&gt;='Gastos com Pessoal'!$E$7:$E$106)*(AQ$1&lt;='Gastos com Pessoal'!$F$7:$F$106)*INDIRECT(CONCATENATE("'Encargos e Benefícios'!",$BJ48)))+SUM((AQ$1&gt;='Gastos com Pessoal'!$E$113:$E$122)*(AQ$1&lt;='Gastos com Pessoal'!$F$113:$F$122)*INDIRECT(CONCATENATE("'Encargos e Benefícios'!",$BK48)))+SUM((AQ$1&gt;='Gastos com Pessoal'!$E$7:$E$106)*(AQ$1&lt;='Gastos com Pessoal'!$F$7:$F$106)*(IF('Gastos com Pessoal'!$G$7:$G$106&lt;=AQ$1,1,0))*INDIRECT(CONCATENATE("'Gastos com Pessoal'!",$BL48)))+SUM((AQ$1&gt;='Gastos com Pessoal'!$E$113:$E$122)*(AQ$1&lt;='Gastos com Pessoal'!$F$113:$F$122)*(IF('Gastos com Pessoal'!$G$113:$G$122&lt;=AQ$1,1,0))*INDIRECT(CONCATENATE("'Gastos com Pessoal'!",$BM48)))+SUM((AQ$1&gt;='Gastos com Pessoal'!$E$7:$E$106)*(AQ$1&lt;='Gastos com Pessoal'!$F$7:$F$106)*(IF('Gastos com Pessoal'!$L$7:$L$106&lt;=AQ$1,1,0))*INDIRECT(CONCATENATE("'Gastos com Pessoal'!",$BN48)))+SUM((AQ$1&gt;='Gastos com Pessoal'!$E$113:$E$122)*(AQ$1&lt;='Gastos com Pessoal'!$F$113:$F$122)*(IF('Gastos com Pessoal'!$L$113:$L$122&lt;=AQ$1,1,0))*INDIRECT(CONCATENATE("'Gastos com Pessoal'!",$BO48)))+SUM((AQ$1&gt;='Gastos com Pessoal'!$E$7:$E$106)*(AQ$1&lt;='Gastos com Pessoal'!$F$7:$F$106)*(IF('Gastos com Pessoal'!$Q$7:$Q$106&lt;=AQ$1,1,0))*INDIRECT(CONCATENATE("'Gastos com Pessoal'!",$BP48)))+SUM((AQ$1&gt;='Gastos com Pessoal'!$E$113:$E$122)*(AQ$1&lt;='Gastos com Pessoal'!$F$113:$F$122)*(IF('Gastos com Pessoal'!$Q$113:$Q$122&lt;=AQ$1,1,0))*INDIRECT(CONCATENATE("'Gastos com Pessoal'!",$BQ48)))</f>
        <v>1199.0799999999995</v>
      </c>
      <c r="AR48" s="149">
        <f t="array" aca="1" ref="AR48" ca="1">SUM((AR$1&gt;='Gastos com Pessoal'!$E$7:$E$106)*(AR$1&lt;='Gastos com Pessoal'!$F$7:$F$106)*INDIRECT(CONCATENATE("'Encargos e Benefícios'!",$BJ48)))+SUM((AR$1&gt;='Gastos com Pessoal'!$E$113:$E$122)*(AR$1&lt;='Gastos com Pessoal'!$F$113:$F$122)*INDIRECT(CONCATENATE("'Encargos e Benefícios'!",$BK48)))+SUM((AR$1&gt;='Gastos com Pessoal'!$E$7:$E$106)*(AR$1&lt;='Gastos com Pessoal'!$F$7:$F$106)*(IF('Gastos com Pessoal'!$G$7:$G$106&lt;=AR$1,1,0))*INDIRECT(CONCATENATE("'Gastos com Pessoal'!",$BL48)))+SUM((AR$1&gt;='Gastos com Pessoal'!$E$113:$E$122)*(AR$1&lt;='Gastos com Pessoal'!$F$113:$F$122)*(IF('Gastos com Pessoal'!$G$113:$G$122&lt;=AR$1,1,0))*INDIRECT(CONCATENATE("'Gastos com Pessoal'!",$BM48)))+SUM((AR$1&gt;='Gastos com Pessoal'!$E$7:$E$106)*(AR$1&lt;='Gastos com Pessoal'!$F$7:$F$106)*(IF('Gastos com Pessoal'!$L$7:$L$106&lt;=AR$1,1,0))*INDIRECT(CONCATENATE("'Gastos com Pessoal'!",$BN48)))+SUM((AR$1&gt;='Gastos com Pessoal'!$E$113:$E$122)*(AR$1&lt;='Gastos com Pessoal'!$F$113:$F$122)*(IF('Gastos com Pessoal'!$L$113:$L$122&lt;=AR$1,1,0))*INDIRECT(CONCATENATE("'Gastos com Pessoal'!",$BO48)))+SUM((AR$1&gt;='Gastos com Pessoal'!$E$7:$E$106)*(AR$1&lt;='Gastos com Pessoal'!$F$7:$F$106)*(IF('Gastos com Pessoal'!$Q$7:$Q$106&lt;=AR$1,1,0))*INDIRECT(CONCATENATE("'Gastos com Pessoal'!",$BP48)))+SUM((AR$1&gt;='Gastos com Pessoal'!$E$113:$E$122)*(AR$1&lt;='Gastos com Pessoal'!$F$113:$F$122)*(IF('Gastos com Pessoal'!$Q$113:$Q$122&lt;=AR$1,1,0))*INDIRECT(CONCATENATE("'Gastos com Pessoal'!",$BQ48)))</f>
        <v>1199.0799999999995</v>
      </c>
      <c r="AS48" s="149">
        <f t="array" aca="1" ref="AS48" ca="1">SUM((AS$1&gt;='Gastos com Pessoal'!$E$7:$E$106)*(AS$1&lt;='Gastos com Pessoal'!$F$7:$F$106)*INDIRECT(CONCATENATE("'Encargos e Benefícios'!",$BJ48)))+SUM((AS$1&gt;='Gastos com Pessoal'!$E$113:$E$122)*(AS$1&lt;='Gastos com Pessoal'!$F$113:$F$122)*INDIRECT(CONCATENATE("'Encargos e Benefícios'!",$BK48)))+SUM((AS$1&gt;='Gastos com Pessoal'!$E$7:$E$106)*(AS$1&lt;='Gastos com Pessoal'!$F$7:$F$106)*(IF('Gastos com Pessoal'!$G$7:$G$106&lt;=AS$1,1,0))*INDIRECT(CONCATENATE("'Gastos com Pessoal'!",$BL48)))+SUM((AS$1&gt;='Gastos com Pessoal'!$E$113:$E$122)*(AS$1&lt;='Gastos com Pessoal'!$F$113:$F$122)*(IF('Gastos com Pessoal'!$G$113:$G$122&lt;=AS$1,1,0))*INDIRECT(CONCATENATE("'Gastos com Pessoal'!",$BM48)))+SUM((AS$1&gt;='Gastos com Pessoal'!$E$7:$E$106)*(AS$1&lt;='Gastos com Pessoal'!$F$7:$F$106)*(IF('Gastos com Pessoal'!$L$7:$L$106&lt;=AS$1,1,0))*INDIRECT(CONCATENATE("'Gastos com Pessoal'!",$BN48)))+SUM((AS$1&gt;='Gastos com Pessoal'!$E$113:$E$122)*(AS$1&lt;='Gastos com Pessoal'!$F$113:$F$122)*(IF('Gastos com Pessoal'!$L$113:$L$122&lt;=AS$1,1,0))*INDIRECT(CONCATENATE("'Gastos com Pessoal'!",$BO48)))+SUM((AS$1&gt;='Gastos com Pessoal'!$E$7:$E$106)*(AS$1&lt;='Gastos com Pessoal'!$F$7:$F$106)*(IF('Gastos com Pessoal'!$Q$7:$Q$106&lt;=AS$1,1,0))*INDIRECT(CONCATENATE("'Gastos com Pessoal'!",$BP48)))+SUM((AS$1&gt;='Gastos com Pessoal'!$E$113:$E$122)*(AS$1&lt;='Gastos com Pessoal'!$F$113:$F$122)*(IF('Gastos com Pessoal'!$Q$113:$Q$122&lt;=AS$1,1,0))*INDIRECT(CONCATENATE("'Gastos com Pessoal'!",$BQ48)))</f>
        <v>0</v>
      </c>
      <c r="AT48" s="149">
        <f t="array" aca="1" ref="AT48" ca="1">SUM((AT$1&gt;='Gastos com Pessoal'!$E$7:$E$106)*(AT$1&lt;='Gastos com Pessoal'!$F$7:$F$106)*INDIRECT(CONCATENATE("'Encargos e Benefícios'!",$BJ48)))+SUM((AT$1&gt;='Gastos com Pessoal'!$E$113:$E$122)*(AT$1&lt;='Gastos com Pessoal'!$F$113:$F$122)*INDIRECT(CONCATENATE("'Encargos e Benefícios'!",$BK48)))+SUM((AT$1&gt;='Gastos com Pessoal'!$E$7:$E$106)*(AT$1&lt;='Gastos com Pessoal'!$F$7:$F$106)*(IF('Gastos com Pessoal'!$G$7:$G$106&lt;=AT$1,1,0))*INDIRECT(CONCATENATE("'Gastos com Pessoal'!",$BL48)))+SUM((AT$1&gt;='Gastos com Pessoal'!$E$113:$E$122)*(AT$1&lt;='Gastos com Pessoal'!$F$113:$F$122)*(IF('Gastos com Pessoal'!$G$113:$G$122&lt;=AT$1,1,0))*INDIRECT(CONCATENATE("'Gastos com Pessoal'!",$BM48)))+SUM((AT$1&gt;='Gastos com Pessoal'!$E$7:$E$106)*(AT$1&lt;='Gastos com Pessoal'!$F$7:$F$106)*(IF('Gastos com Pessoal'!$L$7:$L$106&lt;=AT$1,1,0))*INDIRECT(CONCATENATE("'Gastos com Pessoal'!",$BN48)))+SUM((AT$1&gt;='Gastos com Pessoal'!$E$113:$E$122)*(AT$1&lt;='Gastos com Pessoal'!$F$113:$F$122)*(IF('Gastos com Pessoal'!$L$113:$L$122&lt;=AT$1,1,0))*INDIRECT(CONCATENATE("'Gastos com Pessoal'!",$BO48)))+SUM((AT$1&gt;='Gastos com Pessoal'!$E$7:$E$106)*(AT$1&lt;='Gastos com Pessoal'!$F$7:$F$106)*(IF('Gastos com Pessoal'!$Q$7:$Q$106&lt;=AT$1,1,0))*INDIRECT(CONCATENATE("'Gastos com Pessoal'!",$BP48)))+SUM((AT$1&gt;='Gastos com Pessoal'!$E$113:$E$122)*(AT$1&lt;='Gastos com Pessoal'!$F$113:$F$122)*(IF('Gastos com Pessoal'!$Q$113:$Q$122&lt;=AT$1,1,0))*INDIRECT(CONCATENATE("'Gastos com Pessoal'!",$BQ48)))</f>
        <v>0</v>
      </c>
      <c r="AU48" s="149">
        <f t="array" aca="1" ref="AU48" ca="1">SUM((AU$1&gt;='Gastos com Pessoal'!$E$7:$E$106)*(AU$1&lt;='Gastos com Pessoal'!$F$7:$F$106)*INDIRECT(CONCATENATE("'Encargos e Benefícios'!",$BJ48)))+SUM((AU$1&gt;='Gastos com Pessoal'!$E$113:$E$122)*(AU$1&lt;='Gastos com Pessoal'!$F$113:$F$122)*INDIRECT(CONCATENATE("'Encargos e Benefícios'!",$BK48)))+SUM((AU$1&gt;='Gastos com Pessoal'!$E$7:$E$106)*(AU$1&lt;='Gastos com Pessoal'!$F$7:$F$106)*(IF('Gastos com Pessoal'!$G$7:$G$106&lt;=AU$1,1,0))*INDIRECT(CONCATENATE("'Gastos com Pessoal'!",$BL48)))+SUM((AU$1&gt;='Gastos com Pessoal'!$E$113:$E$122)*(AU$1&lt;='Gastos com Pessoal'!$F$113:$F$122)*(IF('Gastos com Pessoal'!$G$113:$G$122&lt;=AU$1,1,0))*INDIRECT(CONCATENATE("'Gastos com Pessoal'!",$BM48)))+SUM((AU$1&gt;='Gastos com Pessoal'!$E$7:$E$106)*(AU$1&lt;='Gastos com Pessoal'!$F$7:$F$106)*(IF('Gastos com Pessoal'!$L$7:$L$106&lt;=AU$1,1,0))*INDIRECT(CONCATENATE("'Gastos com Pessoal'!",$BN48)))+SUM((AU$1&gt;='Gastos com Pessoal'!$E$113:$E$122)*(AU$1&lt;='Gastos com Pessoal'!$F$113:$F$122)*(IF('Gastos com Pessoal'!$L$113:$L$122&lt;=AU$1,1,0))*INDIRECT(CONCATENATE("'Gastos com Pessoal'!",$BO48)))+SUM((AU$1&gt;='Gastos com Pessoal'!$E$7:$E$106)*(AU$1&lt;='Gastos com Pessoal'!$F$7:$F$106)*(IF('Gastos com Pessoal'!$Q$7:$Q$106&lt;=AU$1,1,0))*INDIRECT(CONCATENATE("'Gastos com Pessoal'!",$BP48)))+SUM((AU$1&gt;='Gastos com Pessoal'!$E$113:$E$122)*(AU$1&lt;='Gastos com Pessoal'!$F$113:$F$122)*(IF('Gastos com Pessoal'!$Q$113:$Q$122&lt;=AU$1,1,0))*INDIRECT(CONCATENATE("'Gastos com Pessoal'!",$BQ48)))</f>
        <v>0</v>
      </c>
      <c r="AV48" s="149">
        <f t="array" aca="1" ref="AV48" ca="1">SUM((AV$1&gt;='Gastos com Pessoal'!$E$7:$E$106)*(AV$1&lt;='Gastos com Pessoal'!$F$7:$F$106)*INDIRECT(CONCATENATE("'Encargos e Benefícios'!",$BJ48)))+SUM((AV$1&gt;='Gastos com Pessoal'!$E$113:$E$122)*(AV$1&lt;='Gastos com Pessoal'!$F$113:$F$122)*INDIRECT(CONCATENATE("'Encargos e Benefícios'!",$BK48)))+SUM((AV$1&gt;='Gastos com Pessoal'!$E$7:$E$106)*(AV$1&lt;='Gastos com Pessoal'!$F$7:$F$106)*(IF('Gastos com Pessoal'!$G$7:$G$106&lt;=AV$1,1,0))*INDIRECT(CONCATENATE("'Gastos com Pessoal'!",$BL48)))+SUM((AV$1&gt;='Gastos com Pessoal'!$E$113:$E$122)*(AV$1&lt;='Gastos com Pessoal'!$F$113:$F$122)*(IF('Gastos com Pessoal'!$G$113:$G$122&lt;=AV$1,1,0))*INDIRECT(CONCATENATE("'Gastos com Pessoal'!",$BM48)))+SUM((AV$1&gt;='Gastos com Pessoal'!$E$7:$E$106)*(AV$1&lt;='Gastos com Pessoal'!$F$7:$F$106)*(IF('Gastos com Pessoal'!$L$7:$L$106&lt;=AV$1,1,0))*INDIRECT(CONCATENATE("'Gastos com Pessoal'!",$BN48)))+SUM((AV$1&gt;='Gastos com Pessoal'!$E$113:$E$122)*(AV$1&lt;='Gastos com Pessoal'!$F$113:$F$122)*(IF('Gastos com Pessoal'!$L$113:$L$122&lt;=AV$1,1,0))*INDIRECT(CONCATENATE("'Gastos com Pessoal'!",$BO48)))+SUM((AV$1&gt;='Gastos com Pessoal'!$E$7:$E$106)*(AV$1&lt;='Gastos com Pessoal'!$F$7:$F$106)*(IF('Gastos com Pessoal'!$Q$7:$Q$106&lt;=AV$1,1,0))*INDIRECT(CONCATENATE("'Gastos com Pessoal'!",$BP48)))+SUM((AV$1&gt;='Gastos com Pessoal'!$E$113:$E$122)*(AV$1&lt;='Gastos com Pessoal'!$F$113:$F$122)*(IF('Gastos com Pessoal'!$Q$113:$Q$122&lt;=AV$1,1,0))*INDIRECT(CONCATENATE("'Gastos com Pessoal'!",$BQ48)))</f>
        <v>0</v>
      </c>
      <c r="AW48" s="149">
        <f t="array" aca="1" ref="AW48" ca="1">SUM((AW$1&gt;='Gastos com Pessoal'!$E$7:$E$106)*(AW$1&lt;='Gastos com Pessoal'!$F$7:$F$106)*INDIRECT(CONCATENATE("'Encargos e Benefícios'!",$BJ48)))+SUM((AW$1&gt;='Gastos com Pessoal'!$E$113:$E$122)*(AW$1&lt;='Gastos com Pessoal'!$F$113:$F$122)*INDIRECT(CONCATENATE("'Encargos e Benefícios'!",$BK48)))+SUM((AW$1&gt;='Gastos com Pessoal'!$E$7:$E$106)*(AW$1&lt;='Gastos com Pessoal'!$F$7:$F$106)*(IF('Gastos com Pessoal'!$G$7:$G$106&lt;=AW$1,1,0))*INDIRECT(CONCATENATE("'Gastos com Pessoal'!",$BL48)))+SUM((AW$1&gt;='Gastos com Pessoal'!$E$113:$E$122)*(AW$1&lt;='Gastos com Pessoal'!$F$113:$F$122)*(IF('Gastos com Pessoal'!$G$113:$G$122&lt;=AW$1,1,0))*INDIRECT(CONCATENATE("'Gastos com Pessoal'!",$BM48)))+SUM((AW$1&gt;='Gastos com Pessoal'!$E$7:$E$106)*(AW$1&lt;='Gastos com Pessoal'!$F$7:$F$106)*(IF('Gastos com Pessoal'!$L$7:$L$106&lt;=AW$1,1,0))*INDIRECT(CONCATENATE("'Gastos com Pessoal'!",$BN48)))+SUM((AW$1&gt;='Gastos com Pessoal'!$E$113:$E$122)*(AW$1&lt;='Gastos com Pessoal'!$F$113:$F$122)*(IF('Gastos com Pessoal'!$L$113:$L$122&lt;=AW$1,1,0))*INDIRECT(CONCATENATE("'Gastos com Pessoal'!",$BO48)))+SUM((AW$1&gt;='Gastos com Pessoal'!$E$7:$E$106)*(AW$1&lt;='Gastos com Pessoal'!$F$7:$F$106)*(IF('Gastos com Pessoal'!$Q$7:$Q$106&lt;=AW$1,1,0))*INDIRECT(CONCATENATE("'Gastos com Pessoal'!",$BP48)))+SUM((AW$1&gt;='Gastos com Pessoal'!$E$113:$E$122)*(AW$1&lt;='Gastos com Pessoal'!$F$113:$F$122)*(IF('Gastos com Pessoal'!$Q$113:$Q$122&lt;=AW$1,1,0))*INDIRECT(CONCATENATE("'Gastos com Pessoal'!",$BQ48)))</f>
        <v>0</v>
      </c>
      <c r="AX48" s="149">
        <f t="array" aca="1" ref="AX48" ca="1">SUM((AX$1&gt;='Gastos com Pessoal'!$E$7:$E$106)*(AX$1&lt;='Gastos com Pessoal'!$F$7:$F$106)*INDIRECT(CONCATENATE("'Encargos e Benefícios'!",$BJ48)))+SUM((AX$1&gt;='Gastos com Pessoal'!$E$113:$E$122)*(AX$1&lt;='Gastos com Pessoal'!$F$113:$F$122)*INDIRECT(CONCATENATE("'Encargos e Benefícios'!",$BK48)))+SUM((AX$1&gt;='Gastos com Pessoal'!$E$7:$E$106)*(AX$1&lt;='Gastos com Pessoal'!$F$7:$F$106)*(IF('Gastos com Pessoal'!$G$7:$G$106&lt;=AX$1,1,0))*INDIRECT(CONCATENATE("'Gastos com Pessoal'!",$BL48)))+SUM((AX$1&gt;='Gastos com Pessoal'!$E$113:$E$122)*(AX$1&lt;='Gastos com Pessoal'!$F$113:$F$122)*(IF('Gastos com Pessoal'!$G$113:$G$122&lt;=AX$1,1,0))*INDIRECT(CONCATENATE("'Gastos com Pessoal'!",$BM48)))+SUM((AX$1&gt;='Gastos com Pessoal'!$E$7:$E$106)*(AX$1&lt;='Gastos com Pessoal'!$F$7:$F$106)*(IF('Gastos com Pessoal'!$L$7:$L$106&lt;=AX$1,1,0))*INDIRECT(CONCATENATE("'Gastos com Pessoal'!",$BN48)))+SUM((AX$1&gt;='Gastos com Pessoal'!$E$113:$E$122)*(AX$1&lt;='Gastos com Pessoal'!$F$113:$F$122)*(IF('Gastos com Pessoal'!$L$113:$L$122&lt;=AX$1,1,0))*INDIRECT(CONCATENATE("'Gastos com Pessoal'!",$BO48)))+SUM((AX$1&gt;='Gastos com Pessoal'!$E$7:$E$106)*(AX$1&lt;='Gastos com Pessoal'!$F$7:$F$106)*(IF('Gastos com Pessoal'!$Q$7:$Q$106&lt;=AX$1,1,0))*INDIRECT(CONCATENATE("'Gastos com Pessoal'!",$BP48)))+SUM((AX$1&gt;='Gastos com Pessoal'!$E$113:$E$122)*(AX$1&lt;='Gastos com Pessoal'!$F$113:$F$122)*(IF('Gastos com Pessoal'!$Q$113:$Q$122&lt;=AX$1,1,0))*INDIRECT(CONCATENATE("'Gastos com Pessoal'!",$BQ48)))</f>
        <v>0</v>
      </c>
      <c r="AY48" s="144">
        <f t="shared" ca="1" si="38"/>
        <v>49162.279999999992</v>
      </c>
      <c r="AZ48" s="156">
        <f t="shared" ca="1" si="39"/>
        <v>4.1033154793550393E-4</v>
      </c>
      <c r="BI48" s="280" t="s">
        <v>351</v>
      </c>
      <c r="BJ48" s="281" t="str">
        <f ca="1">IF(ISNA('Encargos e Benefícios'!AA4),"$ZZ$6:$ZZ$105",'Encargos e Benefícios'!AA4)</f>
        <v>$S$6:$S$105</v>
      </c>
      <c r="BK48" s="281" t="str">
        <f ca="1">IF(ISNA('Encargos e Benefícios'!AC4),"$ZZ$112:$ZZ$121",'Encargos e Benefícios'!AC4)</f>
        <v>$H$112:$H$121</v>
      </c>
      <c r="BL48" s="280" t="str">
        <f ca="1">IF(ISNA('Gastos com Pessoal'!AT4),"$ZZ$6:$ZZ$105",'Gastos com Pessoal'!AT4)</f>
        <v>$ZZ$6:$ZZ$105</v>
      </c>
      <c r="BM48" s="280" t="str">
        <f ca="1">IF(ISNA('Gastos com Pessoal'!AV4),"$ZZ$112:$ZZ$121",'Gastos com Pessoal'!AV4)</f>
        <v>$ZZ$112:$ZZ$121</v>
      </c>
      <c r="BN48" s="280" t="str">
        <f ca="1">IF(ISNA('Gastos com Pessoal'!AX4),"$ZZ$6:$ZZ$105",'Gastos com Pessoal'!AX4)</f>
        <v>$ZZ$6:$ZZ$105</v>
      </c>
      <c r="BO48" s="280" t="str">
        <f ca="1">IF(ISNA('Gastos com Pessoal'!AZ4),"$ZZ$112:$ZZ$121",'Gastos com Pessoal'!AZ4)</f>
        <v>$ZZ$112:$ZZ$121</v>
      </c>
      <c r="BP48" s="280" t="str">
        <f ca="1">IF(ISNA('Gastos com Pessoal'!BB4),"$ZZ$6:$ZZ$105",'Gastos com Pessoal'!BB4)</f>
        <v>$ZZ$6:$ZZ$105</v>
      </c>
      <c r="BQ48" s="280" t="str">
        <f ca="1">IF(ISNA('Gastos com Pessoal'!BD4),"$ZZ$112:$ZZ$121",'Gastos com Pessoal'!BD4)</f>
        <v>$ZZ$112:$ZZ$121</v>
      </c>
    </row>
    <row r="49" spans="1:69" s="99" customFormat="1" ht="23.25" customHeight="1">
      <c r="A49" s="28" t="s">
        <v>110</v>
      </c>
      <c r="B49" s="11" t="s">
        <v>65</v>
      </c>
      <c r="C49" s="149">
        <f t="array" aca="1" ref="C49" ca="1">SUM((C$1&gt;='Gastos com Pessoal'!$E$7:$E$106)*(C$1&lt;='Gastos com Pessoal'!$F$7:$F$106)*INDIRECT(CONCATENATE("'Encargos e Benefícios'!",$BJ49)))+SUM((C$1&gt;='Gastos com Pessoal'!$E$113:$E$122)*(C$1&lt;='Gastos com Pessoal'!$F$113:$F$122)*INDIRECT(CONCATENATE("'Encargos e Benefícios'!",$BK49)))+SUM((C$1&gt;='Gastos com Pessoal'!$E$7:$E$106)*(C$1&lt;='Gastos com Pessoal'!$F$7:$F$106)*(IF('Gastos com Pessoal'!$G$7:$G$106&lt;=C$1,1,0))*INDIRECT(CONCATENATE("'Gastos com Pessoal'!",$BL49)))+SUM((C$1&gt;='Gastos com Pessoal'!$E$113:$E$122)*(C$1&lt;='Gastos com Pessoal'!$F$113:$F$122)*(IF('Gastos com Pessoal'!$G$113:$G$122&lt;=C$1,1,0))*INDIRECT(CONCATENATE("'Gastos com Pessoal'!",$BM49)))+SUM((C$1&gt;='Gastos com Pessoal'!$E$7:$E$106)*(C$1&lt;='Gastos com Pessoal'!$F$7:$F$106)*(IF('Gastos com Pessoal'!$L$7:$L$106&lt;=C$1,1,0))*INDIRECT(CONCATENATE("'Gastos com Pessoal'!",$BN49)))+SUM((C$1&gt;='Gastos com Pessoal'!$E$113:$E$122)*(C$1&lt;='Gastos com Pessoal'!$F$113:$F$122)*(IF('Gastos com Pessoal'!$L$113:$L$122&lt;=C$1,1,0))*INDIRECT(CONCATENATE("'Gastos com Pessoal'!",$BO49)))+SUM((C$1&gt;='Gastos com Pessoal'!$E$7:$E$106)*(C$1&lt;='Gastos com Pessoal'!$F$7:$F$106)*(IF('Gastos com Pessoal'!$Q$7:$Q$106&lt;=C$1,1,0))*INDIRECT(CONCATENATE("'Gastos com Pessoal'!",$BP49)))+SUM((C$1&gt;='Gastos com Pessoal'!$E$113:$E$122)*(C$1&lt;='Gastos com Pessoal'!$F$113:$F$122)*(IF('Gastos com Pessoal'!$Q$113:$Q$122&lt;=C$1,1,0))*INDIRECT(CONCATENATE("'Gastos com Pessoal'!",$BQ49)))</f>
        <v>0</v>
      </c>
      <c r="D49" s="149">
        <f t="array" aca="1" ref="D49" ca="1">SUM((D$1&gt;='Gastos com Pessoal'!$E$7:$E$106)*(D$1&lt;='Gastos com Pessoal'!$F$7:$F$106)*INDIRECT(CONCATENATE("'Encargos e Benefícios'!",$BJ49)))+SUM((D$1&gt;='Gastos com Pessoal'!$E$113:$E$122)*(D$1&lt;='Gastos com Pessoal'!$F$113:$F$122)*INDIRECT(CONCATENATE("'Encargos e Benefícios'!",$BK49)))+SUM((D$1&gt;='Gastos com Pessoal'!$E$7:$E$106)*(D$1&lt;='Gastos com Pessoal'!$F$7:$F$106)*(IF('Gastos com Pessoal'!$G$7:$G$106&lt;=D$1,1,0))*INDIRECT(CONCATENATE("'Gastos com Pessoal'!",$BL49)))+SUM((D$1&gt;='Gastos com Pessoal'!$E$113:$E$122)*(D$1&lt;='Gastos com Pessoal'!$F$113:$F$122)*(IF('Gastos com Pessoal'!$G$113:$G$122&lt;=D$1,1,0))*INDIRECT(CONCATENATE("'Gastos com Pessoal'!",$BM49)))+SUM((D$1&gt;='Gastos com Pessoal'!$E$7:$E$106)*(D$1&lt;='Gastos com Pessoal'!$F$7:$F$106)*(IF('Gastos com Pessoal'!$L$7:$L$106&lt;=D$1,1,0))*INDIRECT(CONCATENATE("'Gastos com Pessoal'!",$BN49)))+SUM((D$1&gt;='Gastos com Pessoal'!$E$113:$E$122)*(D$1&lt;='Gastos com Pessoal'!$F$113:$F$122)*(IF('Gastos com Pessoal'!$L$113:$L$122&lt;=D$1,1,0))*INDIRECT(CONCATENATE("'Gastos com Pessoal'!",$BO49)))+SUM((D$1&gt;='Gastos com Pessoal'!$E$7:$E$106)*(D$1&lt;='Gastos com Pessoal'!$F$7:$F$106)*(IF('Gastos com Pessoal'!$Q$7:$Q$106&lt;=D$1,1,0))*INDIRECT(CONCATENATE("'Gastos com Pessoal'!",$BP49)))+SUM((D$1&gt;='Gastos com Pessoal'!$E$113:$E$122)*(D$1&lt;='Gastos com Pessoal'!$F$113:$F$122)*(IF('Gastos com Pessoal'!$Q$113:$Q$122&lt;=D$1,1,0))*INDIRECT(CONCATENATE("'Gastos com Pessoal'!",$BQ49)))</f>
        <v>0</v>
      </c>
      <c r="E49" s="149">
        <f t="array" aca="1" ref="E49" ca="1">SUM((E$1&gt;='Gastos com Pessoal'!$E$7:$E$106)*(E$1&lt;='Gastos com Pessoal'!$F$7:$F$106)*INDIRECT(CONCATENATE("'Encargos e Benefícios'!",$BJ49)))+SUM((E$1&gt;='Gastos com Pessoal'!$E$113:$E$122)*(E$1&lt;='Gastos com Pessoal'!$F$113:$F$122)*INDIRECT(CONCATENATE("'Encargos e Benefícios'!",$BK49)))+SUM((E$1&gt;='Gastos com Pessoal'!$E$7:$E$106)*(E$1&lt;='Gastos com Pessoal'!$F$7:$F$106)*(IF('Gastos com Pessoal'!$G$7:$G$106&lt;=E$1,1,0))*INDIRECT(CONCATENATE("'Gastos com Pessoal'!",$BL49)))+SUM((E$1&gt;='Gastos com Pessoal'!$E$113:$E$122)*(E$1&lt;='Gastos com Pessoal'!$F$113:$F$122)*(IF('Gastos com Pessoal'!$G$113:$G$122&lt;=E$1,1,0))*INDIRECT(CONCATENATE("'Gastos com Pessoal'!",$BM49)))+SUM((E$1&gt;='Gastos com Pessoal'!$E$7:$E$106)*(E$1&lt;='Gastos com Pessoal'!$F$7:$F$106)*(IF('Gastos com Pessoal'!$L$7:$L$106&lt;=E$1,1,0))*INDIRECT(CONCATENATE("'Gastos com Pessoal'!",$BN49)))+SUM((E$1&gt;='Gastos com Pessoal'!$E$113:$E$122)*(E$1&lt;='Gastos com Pessoal'!$F$113:$F$122)*(IF('Gastos com Pessoal'!$L$113:$L$122&lt;=E$1,1,0))*INDIRECT(CONCATENATE("'Gastos com Pessoal'!",$BO49)))+SUM((E$1&gt;='Gastos com Pessoal'!$E$7:$E$106)*(E$1&lt;='Gastos com Pessoal'!$F$7:$F$106)*(IF('Gastos com Pessoal'!$Q$7:$Q$106&lt;=E$1,1,0))*INDIRECT(CONCATENATE("'Gastos com Pessoal'!",$BP49)))+SUM((E$1&gt;='Gastos com Pessoal'!$E$113:$E$122)*(E$1&lt;='Gastos com Pessoal'!$F$113:$F$122)*(IF('Gastos com Pessoal'!$Q$113:$Q$122&lt;=E$1,1,0))*INDIRECT(CONCATENATE("'Gastos com Pessoal'!",$BQ49)))</f>
        <v>0</v>
      </c>
      <c r="F49" s="149">
        <f t="array" aca="1" ref="F49" ca="1">SUM((F$1&gt;='Gastos com Pessoal'!$E$7:$E$106)*(F$1&lt;='Gastos com Pessoal'!$F$7:$F$106)*INDIRECT(CONCATENATE("'Encargos e Benefícios'!",$BJ49)))+SUM((F$1&gt;='Gastos com Pessoal'!$E$113:$E$122)*(F$1&lt;='Gastos com Pessoal'!$F$113:$F$122)*INDIRECT(CONCATENATE("'Encargos e Benefícios'!",$BK49)))+SUM((F$1&gt;='Gastos com Pessoal'!$E$7:$E$106)*(F$1&lt;='Gastos com Pessoal'!$F$7:$F$106)*(IF('Gastos com Pessoal'!$G$7:$G$106&lt;=F$1,1,0))*INDIRECT(CONCATENATE("'Gastos com Pessoal'!",$BL49)))+SUM((F$1&gt;='Gastos com Pessoal'!$E$113:$E$122)*(F$1&lt;='Gastos com Pessoal'!$F$113:$F$122)*(IF('Gastos com Pessoal'!$G$113:$G$122&lt;=F$1,1,0))*INDIRECT(CONCATENATE("'Gastos com Pessoal'!",$BM49)))+SUM((F$1&gt;='Gastos com Pessoal'!$E$7:$E$106)*(F$1&lt;='Gastos com Pessoal'!$F$7:$F$106)*(IF('Gastos com Pessoal'!$L$7:$L$106&lt;=F$1,1,0))*INDIRECT(CONCATENATE("'Gastos com Pessoal'!",$BN49)))+SUM((F$1&gt;='Gastos com Pessoal'!$E$113:$E$122)*(F$1&lt;='Gastos com Pessoal'!$F$113:$F$122)*(IF('Gastos com Pessoal'!$L$113:$L$122&lt;=F$1,1,0))*INDIRECT(CONCATENATE("'Gastos com Pessoal'!",$BO49)))+SUM((F$1&gt;='Gastos com Pessoal'!$E$7:$E$106)*(F$1&lt;='Gastos com Pessoal'!$F$7:$F$106)*(IF('Gastos com Pessoal'!$Q$7:$Q$106&lt;=F$1,1,0))*INDIRECT(CONCATENATE("'Gastos com Pessoal'!",$BP49)))+SUM((F$1&gt;='Gastos com Pessoal'!$E$113:$E$122)*(F$1&lt;='Gastos com Pessoal'!$F$113:$F$122)*(IF('Gastos com Pessoal'!$Q$113:$Q$122&lt;=F$1,1,0))*INDIRECT(CONCATENATE("'Gastos com Pessoal'!",$BQ49)))</f>
        <v>0</v>
      </c>
      <c r="G49" s="149">
        <f t="array" aca="1" ref="G49" ca="1">SUM((G$1&gt;='Gastos com Pessoal'!$E$7:$E$106)*(G$1&lt;='Gastos com Pessoal'!$F$7:$F$106)*INDIRECT(CONCATENATE("'Encargos e Benefícios'!",$BJ49)))+SUM((G$1&gt;='Gastos com Pessoal'!$E$113:$E$122)*(G$1&lt;='Gastos com Pessoal'!$F$113:$F$122)*INDIRECT(CONCATENATE("'Encargos e Benefícios'!",$BK49)))+SUM((G$1&gt;='Gastos com Pessoal'!$E$7:$E$106)*(G$1&lt;='Gastos com Pessoal'!$F$7:$F$106)*(IF('Gastos com Pessoal'!$G$7:$G$106&lt;=G$1,1,0))*INDIRECT(CONCATENATE("'Gastos com Pessoal'!",$BL49)))+SUM((G$1&gt;='Gastos com Pessoal'!$E$113:$E$122)*(G$1&lt;='Gastos com Pessoal'!$F$113:$F$122)*(IF('Gastos com Pessoal'!$G$113:$G$122&lt;=G$1,1,0))*INDIRECT(CONCATENATE("'Gastos com Pessoal'!",$BM49)))+SUM((G$1&gt;='Gastos com Pessoal'!$E$7:$E$106)*(G$1&lt;='Gastos com Pessoal'!$F$7:$F$106)*(IF('Gastos com Pessoal'!$L$7:$L$106&lt;=G$1,1,0))*INDIRECT(CONCATENATE("'Gastos com Pessoal'!",$BN49)))+SUM((G$1&gt;='Gastos com Pessoal'!$E$113:$E$122)*(G$1&lt;='Gastos com Pessoal'!$F$113:$F$122)*(IF('Gastos com Pessoal'!$L$113:$L$122&lt;=G$1,1,0))*INDIRECT(CONCATENATE("'Gastos com Pessoal'!",$BO49)))+SUM((G$1&gt;='Gastos com Pessoal'!$E$7:$E$106)*(G$1&lt;='Gastos com Pessoal'!$F$7:$F$106)*(IF('Gastos com Pessoal'!$Q$7:$Q$106&lt;=G$1,1,0))*INDIRECT(CONCATENATE("'Gastos com Pessoal'!",$BP49)))+SUM((G$1&gt;='Gastos com Pessoal'!$E$113:$E$122)*(G$1&lt;='Gastos com Pessoal'!$F$113:$F$122)*(IF('Gastos com Pessoal'!$Q$113:$Q$122&lt;=G$1,1,0))*INDIRECT(CONCATENATE("'Gastos com Pessoal'!",$BQ49)))</f>
        <v>0</v>
      </c>
      <c r="H49" s="149">
        <f t="array" aca="1" ref="H49" ca="1">SUM((H$1&gt;='Gastos com Pessoal'!$E$7:$E$106)*(H$1&lt;='Gastos com Pessoal'!$F$7:$F$106)*INDIRECT(CONCATENATE("'Encargos e Benefícios'!",$BJ49)))+SUM((H$1&gt;='Gastos com Pessoal'!$E$113:$E$122)*(H$1&lt;='Gastos com Pessoal'!$F$113:$F$122)*INDIRECT(CONCATENATE("'Encargos e Benefícios'!",$BK49)))+SUM((H$1&gt;='Gastos com Pessoal'!$E$7:$E$106)*(H$1&lt;='Gastos com Pessoal'!$F$7:$F$106)*(IF('Gastos com Pessoal'!$G$7:$G$106&lt;=H$1,1,0))*INDIRECT(CONCATENATE("'Gastos com Pessoal'!",$BL49)))+SUM((H$1&gt;='Gastos com Pessoal'!$E$113:$E$122)*(H$1&lt;='Gastos com Pessoal'!$F$113:$F$122)*(IF('Gastos com Pessoal'!$G$113:$G$122&lt;=H$1,1,0))*INDIRECT(CONCATENATE("'Gastos com Pessoal'!",$BM49)))+SUM((H$1&gt;='Gastos com Pessoal'!$E$7:$E$106)*(H$1&lt;='Gastos com Pessoal'!$F$7:$F$106)*(IF('Gastos com Pessoal'!$L$7:$L$106&lt;=H$1,1,0))*INDIRECT(CONCATENATE("'Gastos com Pessoal'!",$BN49)))+SUM((H$1&gt;='Gastos com Pessoal'!$E$113:$E$122)*(H$1&lt;='Gastos com Pessoal'!$F$113:$F$122)*(IF('Gastos com Pessoal'!$L$113:$L$122&lt;=H$1,1,0))*INDIRECT(CONCATENATE("'Gastos com Pessoal'!",$BO49)))+SUM((H$1&gt;='Gastos com Pessoal'!$E$7:$E$106)*(H$1&lt;='Gastos com Pessoal'!$F$7:$F$106)*(IF('Gastos com Pessoal'!$Q$7:$Q$106&lt;=H$1,1,0))*INDIRECT(CONCATENATE("'Gastos com Pessoal'!",$BP49)))+SUM((H$1&gt;='Gastos com Pessoal'!$E$113:$E$122)*(H$1&lt;='Gastos com Pessoal'!$F$113:$F$122)*(IF('Gastos com Pessoal'!$Q$113:$Q$122&lt;=H$1,1,0))*INDIRECT(CONCATENATE("'Gastos com Pessoal'!",$BQ49)))</f>
        <v>0</v>
      </c>
      <c r="I49" s="149">
        <f t="array" aca="1" ref="I49" ca="1">SUM((I$1&gt;='Gastos com Pessoal'!$E$7:$E$106)*(I$1&lt;='Gastos com Pessoal'!$F$7:$F$106)*INDIRECT(CONCATENATE("'Encargos e Benefícios'!",$BJ49)))+SUM((I$1&gt;='Gastos com Pessoal'!$E$113:$E$122)*(I$1&lt;='Gastos com Pessoal'!$F$113:$F$122)*INDIRECT(CONCATENATE("'Encargos e Benefícios'!",$BK49)))+SUM((I$1&gt;='Gastos com Pessoal'!$E$7:$E$106)*(I$1&lt;='Gastos com Pessoal'!$F$7:$F$106)*(IF('Gastos com Pessoal'!$G$7:$G$106&lt;=I$1,1,0))*INDIRECT(CONCATENATE("'Gastos com Pessoal'!",$BL49)))+SUM((I$1&gt;='Gastos com Pessoal'!$E$113:$E$122)*(I$1&lt;='Gastos com Pessoal'!$F$113:$F$122)*(IF('Gastos com Pessoal'!$G$113:$G$122&lt;=I$1,1,0))*INDIRECT(CONCATENATE("'Gastos com Pessoal'!",$BM49)))+SUM((I$1&gt;='Gastos com Pessoal'!$E$7:$E$106)*(I$1&lt;='Gastos com Pessoal'!$F$7:$F$106)*(IF('Gastos com Pessoal'!$L$7:$L$106&lt;=I$1,1,0))*INDIRECT(CONCATENATE("'Gastos com Pessoal'!",$BN49)))+SUM((I$1&gt;='Gastos com Pessoal'!$E$113:$E$122)*(I$1&lt;='Gastos com Pessoal'!$F$113:$F$122)*(IF('Gastos com Pessoal'!$L$113:$L$122&lt;=I$1,1,0))*INDIRECT(CONCATENATE("'Gastos com Pessoal'!",$BO49)))+SUM((I$1&gt;='Gastos com Pessoal'!$E$7:$E$106)*(I$1&lt;='Gastos com Pessoal'!$F$7:$F$106)*(IF('Gastos com Pessoal'!$Q$7:$Q$106&lt;=I$1,1,0))*INDIRECT(CONCATENATE("'Gastos com Pessoal'!",$BP49)))+SUM((I$1&gt;='Gastos com Pessoal'!$E$113:$E$122)*(I$1&lt;='Gastos com Pessoal'!$F$113:$F$122)*(IF('Gastos com Pessoal'!$Q$113:$Q$122&lt;=I$1,1,0))*INDIRECT(CONCATENATE("'Gastos com Pessoal'!",$BQ49)))</f>
        <v>0</v>
      </c>
      <c r="J49" s="149">
        <f t="array" aca="1" ref="J49" ca="1">SUM((J$1&gt;='Gastos com Pessoal'!$E$7:$E$106)*(J$1&lt;='Gastos com Pessoal'!$F$7:$F$106)*INDIRECT(CONCATENATE("'Encargos e Benefícios'!",$BJ49)))+SUM((J$1&gt;='Gastos com Pessoal'!$E$113:$E$122)*(J$1&lt;='Gastos com Pessoal'!$F$113:$F$122)*INDIRECT(CONCATENATE("'Encargos e Benefícios'!",$BK49)))+SUM((J$1&gt;='Gastos com Pessoal'!$E$7:$E$106)*(J$1&lt;='Gastos com Pessoal'!$F$7:$F$106)*(IF('Gastos com Pessoal'!$G$7:$G$106&lt;=J$1,1,0))*INDIRECT(CONCATENATE("'Gastos com Pessoal'!",$BL49)))+SUM((J$1&gt;='Gastos com Pessoal'!$E$113:$E$122)*(J$1&lt;='Gastos com Pessoal'!$F$113:$F$122)*(IF('Gastos com Pessoal'!$G$113:$G$122&lt;=J$1,1,0))*INDIRECT(CONCATENATE("'Gastos com Pessoal'!",$BM49)))+SUM((J$1&gt;='Gastos com Pessoal'!$E$7:$E$106)*(J$1&lt;='Gastos com Pessoal'!$F$7:$F$106)*(IF('Gastos com Pessoal'!$L$7:$L$106&lt;=J$1,1,0))*INDIRECT(CONCATENATE("'Gastos com Pessoal'!",$BN49)))+SUM((J$1&gt;='Gastos com Pessoal'!$E$113:$E$122)*(J$1&lt;='Gastos com Pessoal'!$F$113:$F$122)*(IF('Gastos com Pessoal'!$L$113:$L$122&lt;=J$1,1,0))*INDIRECT(CONCATENATE("'Gastos com Pessoal'!",$BO49)))+SUM((J$1&gt;='Gastos com Pessoal'!$E$7:$E$106)*(J$1&lt;='Gastos com Pessoal'!$F$7:$F$106)*(IF('Gastos com Pessoal'!$Q$7:$Q$106&lt;=J$1,1,0))*INDIRECT(CONCATENATE("'Gastos com Pessoal'!",$BP49)))+SUM((J$1&gt;='Gastos com Pessoal'!$E$113:$E$122)*(J$1&lt;='Gastos com Pessoal'!$F$113:$F$122)*(IF('Gastos com Pessoal'!$Q$113:$Q$122&lt;=J$1,1,0))*INDIRECT(CONCATENATE("'Gastos com Pessoal'!",$BQ49)))</f>
        <v>0</v>
      </c>
      <c r="K49" s="149">
        <f t="array" aca="1" ref="K49" ca="1">SUM((K$1&gt;='Gastos com Pessoal'!$E$7:$E$106)*(K$1&lt;='Gastos com Pessoal'!$F$7:$F$106)*INDIRECT(CONCATENATE("'Encargos e Benefícios'!",$BJ49)))+SUM((K$1&gt;='Gastos com Pessoal'!$E$113:$E$122)*(K$1&lt;='Gastos com Pessoal'!$F$113:$F$122)*INDIRECT(CONCATENATE("'Encargos e Benefícios'!",$BK49)))+SUM((K$1&gt;='Gastos com Pessoal'!$E$7:$E$106)*(K$1&lt;='Gastos com Pessoal'!$F$7:$F$106)*(IF('Gastos com Pessoal'!$G$7:$G$106&lt;=K$1,1,0))*INDIRECT(CONCATENATE("'Gastos com Pessoal'!",$BL49)))+SUM((K$1&gt;='Gastos com Pessoal'!$E$113:$E$122)*(K$1&lt;='Gastos com Pessoal'!$F$113:$F$122)*(IF('Gastos com Pessoal'!$G$113:$G$122&lt;=K$1,1,0))*INDIRECT(CONCATENATE("'Gastos com Pessoal'!",$BM49)))+SUM((K$1&gt;='Gastos com Pessoal'!$E$7:$E$106)*(K$1&lt;='Gastos com Pessoal'!$F$7:$F$106)*(IF('Gastos com Pessoal'!$L$7:$L$106&lt;=K$1,1,0))*INDIRECT(CONCATENATE("'Gastos com Pessoal'!",$BN49)))+SUM((K$1&gt;='Gastos com Pessoal'!$E$113:$E$122)*(K$1&lt;='Gastos com Pessoal'!$F$113:$F$122)*(IF('Gastos com Pessoal'!$L$113:$L$122&lt;=K$1,1,0))*INDIRECT(CONCATENATE("'Gastos com Pessoal'!",$BO49)))+SUM((K$1&gt;='Gastos com Pessoal'!$E$7:$E$106)*(K$1&lt;='Gastos com Pessoal'!$F$7:$F$106)*(IF('Gastos com Pessoal'!$Q$7:$Q$106&lt;=K$1,1,0))*INDIRECT(CONCATENATE("'Gastos com Pessoal'!",$BP49)))+SUM((K$1&gt;='Gastos com Pessoal'!$E$113:$E$122)*(K$1&lt;='Gastos com Pessoal'!$F$113:$F$122)*(IF('Gastos com Pessoal'!$Q$113:$Q$122&lt;=K$1,1,0))*INDIRECT(CONCATENATE("'Gastos com Pessoal'!",$BQ49)))</f>
        <v>0</v>
      </c>
      <c r="L49" s="149">
        <f t="array" aca="1" ref="L49" ca="1">SUM((L$1&gt;='Gastos com Pessoal'!$E$7:$E$106)*(L$1&lt;='Gastos com Pessoal'!$F$7:$F$106)*INDIRECT(CONCATENATE("'Encargos e Benefícios'!",$BJ49)))+SUM((L$1&gt;='Gastos com Pessoal'!$E$113:$E$122)*(L$1&lt;='Gastos com Pessoal'!$F$113:$F$122)*INDIRECT(CONCATENATE("'Encargos e Benefícios'!",$BK49)))+SUM((L$1&gt;='Gastos com Pessoal'!$E$7:$E$106)*(L$1&lt;='Gastos com Pessoal'!$F$7:$F$106)*(IF('Gastos com Pessoal'!$G$7:$G$106&lt;=L$1,1,0))*INDIRECT(CONCATENATE("'Gastos com Pessoal'!",$BL49)))+SUM((L$1&gt;='Gastos com Pessoal'!$E$113:$E$122)*(L$1&lt;='Gastos com Pessoal'!$F$113:$F$122)*(IF('Gastos com Pessoal'!$G$113:$G$122&lt;=L$1,1,0))*INDIRECT(CONCATENATE("'Gastos com Pessoal'!",$BM49)))+SUM((L$1&gt;='Gastos com Pessoal'!$E$7:$E$106)*(L$1&lt;='Gastos com Pessoal'!$F$7:$F$106)*(IF('Gastos com Pessoal'!$L$7:$L$106&lt;=L$1,1,0))*INDIRECT(CONCATENATE("'Gastos com Pessoal'!",$BN49)))+SUM((L$1&gt;='Gastos com Pessoal'!$E$113:$E$122)*(L$1&lt;='Gastos com Pessoal'!$F$113:$F$122)*(IF('Gastos com Pessoal'!$L$113:$L$122&lt;=L$1,1,0))*INDIRECT(CONCATENATE("'Gastos com Pessoal'!",$BO49)))+SUM((L$1&gt;='Gastos com Pessoal'!$E$7:$E$106)*(L$1&lt;='Gastos com Pessoal'!$F$7:$F$106)*(IF('Gastos com Pessoal'!$Q$7:$Q$106&lt;=L$1,1,0))*INDIRECT(CONCATENATE("'Gastos com Pessoal'!",$BP49)))+SUM((L$1&gt;='Gastos com Pessoal'!$E$113:$E$122)*(L$1&lt;='Gastos com Pessoal'!$F$113:$F$122)*(IF('Gastos com Pessoal'!$Q$113:$Q$122&lt;=L$1,1,0))*INDIRECT(CONCATENATE("'Gastos com Pessoal'!",$BQ49)))</f>
        <v>0</v>
      </c>
      <c r="M49" s="149">
        <f t="array" aca="1" ref="M49" ca="1">SUM((M$1&gt;='Gastos com Pessoal'!$E$7:$E$106)*(M$1&lt;='Gastos com Pessoal'!$F$7:$F$106)*INDIRECT(CONCATENATE("'Encargos e Benefícios'!",$BJ49)))+SUM((M$1&gt;='Gastos com Pessoal'!$E$113:$E$122)*(M$1&lt;='Gastos com Pessoal'!$F$113:$F$122)*INDIRECT(CONCATENATE("'Encargos e Benefícios'!",$BK49)))+SUM((M$1&gt;='Gastos com Pessoal'!$E$7:$E$106)*(M$1&lt;='Gastos com Pessoal'!$F$7:$F$106)*(IF('Gastos com Pessoal'!$G$7:$G$106&lt;=M$1,1,0))*INDIRECT(CONCATENATE("'Gastos com Pessoal'!",$BL49)))+SUM((M$1&gt;='Gastos com Pessoal'!$E$113:$E$122)*(M$1&lt;='Gastos com Pessoal'!$F$113:$F$122)*(IF('Gastos com Pessoal'!$G$113:$G$122&lt;=M$1,1,0))*INDIRECT(CONCATENATE("'Gastos com Pessoal'!",$BM49)))+SUM((M$1&gt;='Gastos com Pessoal'!$E$7:$E$106)*(M$1&lt;='Gastos com Pessoal'!$F$7:$F$106)*(IF('Gastos com Pessoal'!$L$7:$L$106&lt;=M$1,1,0))*INDIRECT(CONCATENATE("'Gastos com Pessoal'!",$BN49)))+SUM((M$1&gt;='Gastos com Pessoal'!$E$113:$E$122)*(M$1&lt;='Gastos com Pessoal'!$F$113:$F$122)*(IF('Gastos com Pessoal'!$L$113:$L$122&lt;=M$1,1,0))*INDIRECT(CONCATENATE("'Gastos com Pessoal'!",$BO49)))+SUM((M$1&gt;='Gastos com Pessoal'!$E$7:$E$106)*(M$1&lt;='Gastos com Pessoal'!$F$7:$F$106)*(IF('Gastos com Pessoal'!$Q$7:$Q$106&lt;=M$1,1,0))*INDIRECT(CONCATENATE("'Gastos com Pessoal'!",$BP49)))+SUM((M$1&gt;='Gastos com Pessoal'!$E$113:$E$122)*(M$1&lt;='Gastos com Pessoal'!$F$113:$F$122)*(IF('Gastos com Pessoal'!$Q$113:$Q$122&lt;=M$1,1,0))*INDIRECT(CONCATENATE("'Gastos com Pessoal'!",$BQ49)))</f>
        <v>0</v>
      </c>
      <c r="N49" s="149">
        <f t="array" aca="1" ref="N49" ca="1">SUM((N$1&gt;='Gastos com Pessoal'!$E$7:$E$106)*(N$1&lt;='Gastos com Pessoal'!$F$7:$F$106)*INDIRECT(CONCATENATE("'Encargos e Benefícios'!",$BJ49)))+SUM((N$1&gt;='Gastos com Pessoal'!$E$113:$E$122)*(N$1&lt;='Gastos com Pessoal'!$F$113:$F$122)*INDIRECT(CONCATENATE("'Encargos e Benefícios'!",$BK49)))+SUM((N$1&gt;='Gastos com Pessoal'!$E$7:$E$106)*(N$1&lt;='Gastos com Pessoal'!$F$7:$F$106)*(IF('Gastos com Pessoal'!$G$7:$G$106&lt;=N$1,1,0))*INDIRECT(CONCATENATE("'Gastos com Pessoal'!",$BL49)))+SUM((N$1&gt;='Gastos com Pessoal'!$E$113:$E$122)*(N$1&lt;='Gastos com Pessoal'!$F$113:$F$122)*(IF('Gastos com Pessoal'!$G$113:$G$122&lt;=N$1,1,0))*INDIRECT(CONCATENATE("'Gastos com Pessoal'!",$BM49)))+SUM((N$1&gt;='Gastos com Pessoal'!$E$7:$E$106)*(N$1&lt;='Gastos com Pessoal'!$F$7:$F$106)*(IF('Gastos com Pessoal'!$L$7:$L$106&lt;=N$1,1,0))*INDIRECT(CONCATENATE("'Gastos com Pessoal'!",$BN49)))+SUM((N$1&gt;='Gastos com Pessoal'!$E$113:$E$122)*(N$1&lt;='Gastos com Pessoal'!$F$113:$F$122)*(IF('Gastos com Pessoal'!$L$113:$L$122&lt;=N$1,1,0))*INDIRECT(CONCATENATE("'Gastos com Pessoal'!",$BO49)))+SUM((N$1&gt;='Gastos com Pessoal'!$E$7:$E$106)*(N$1&lt;='Gastos com Pessoal'!$F$7:$F$106)*(IF('Gastos com Pessoal'!$Q$7:$Q$106&lt;=N$1,1,0))*INDIRECT(CONCATENATE("'Gastos com Pessoal'!",$BP49)))+SUM((N$1&gt;='Gastos com Pessoal'!$E$113:$E$122)*(N$1&lt;='Gastos com Pessoal'!$F$113:$F$122)*(IF('Gastos com Pessoal'!$Q$113:$Q$122&lt;=N$1,1,0))*INDIRECT(CONCATENATE("'Gastos com Pessoal'!",$BQ49)))</f>
        <v>0</v>
      </c>
      <c r="O49" s="149">
        <f t="array" aca="1" ref="O49" ca="1">SUM((O$1&gt;='Gastos com Pessoal'!$E$7:$E$106)*(O$1&lt;='Gastos com Pessoal'!$F$7:$F$106)*INDIRECT(CONCATENATE("'Encargos e Benefícios'!",$BJ49)))+SUM((O$1&gt;='Gastos com Pessoal'!$E$113:$E$122)*(O$1&lt;='Gastos com Pessoal'!$F$113:$F$122)*INDIRECT(CONCATENATE("'Encargos e Benefícios'!",$BK49)))+SUM((O$1&gt;='Gastos com Pessoal'!$E$7:$E$106)*(O$1&lt;='Gastos com Pessoal'!$F$7:$F$106)*(IF('Gastos com Pessoal'!$G$7:$G$106&lt;=O$1,1,0))*INDIRECT(CONCATENATE("'Gastos com Pessoal'!",$BL49)))+SUM((O$1&gt;='Gastos com Pessoal'!$E$113:$E$122)*(O$1&lt;='Gastos com Pessoal'!$F$113:$F$122)*(IF('Gastos com Pessoal'!$G$113:$G$122&lt;=O$1,1,0))*INDIRECT(CONCATENATE("'Gastos com Pessoal'!",$BM49)))+SUM((O$1&gt;='Gastos com Pessoal'!$E$7:$E$106)*(O$1&lt;='Gastos com Pessoal'!$F$7:$F$106)*(IF('Gastos com Pessoal'!$L$7:$L$106&lt;=O$1,1,0))*INDIRECT(CONCATENATE("'Gastos com Pessoal'!",$BN49)))+SUM((O$1&gt;='Gastos com Pessoal'!$E$113:$E$122)*(O$1&lt;='Gastos com Pessoal'!$F$113:$F$122)*(IF('Gastos com Pessoal'!$L$113:$L$122&lt;=O$1,1,0))*INDIRECT(CONCATENATE("'Gastos com Pessoal'!",$BO49)))+SUM((O$1&gt;='Gastos com Pessoal'!$E$7:$E$106)*(O$1&lt;='Gastos com Pessoal'!$F$7:$F$106)*(IF('Gastos com Pessoal'!$Q$7:$Q$106&lt;=O$1,1,0))*INDIRECT(CONCATENATE("'Gastos com Pessoal'!",$BP49)))+SUM((O$1&gt;='Gastos com Pessoal'!$E$113:$E$122)*(O$1&lt;='Gastos com Pessoal'!$F$113:$F$122)*(IF('Gastos com Pessoal'!$Q$113:$Q$122&lt;=O$1,1,0))*INDIRECT(CONCATENATE("'Gastos com Pessoal'!",$BQ49)))</f>
        <v>0</v>
      </c>
      <c r="P49" s="149">
        <f t="array" aca="1" ref="P49" ca="1">SUM((P$1&gt;='Gastos com Pessoal'!$E$7:$E$106)*(P$1&lt;='Gastos com Pessoal'!$F$7:$F$106)*INDIRECT(CONCATENATE("'Encargos e Benefícios'!",$BJ49)))+SUM((P$1&gt;='Gastos com Pessoal'!$E$113:$E$122)*(P$1&lt;='Gastos com Pessoal'!$F$113:$F$122)*INDIRECT(CONCATENATE("'Encargos e Benefícios'!",$BK49)))+SUM((P$1&gt;='Gastos com Pessoal'!$E$7:$E$106)*(P$1&lt;='Gastos com Pessoal'!$F$7:$F$106)*(IF('Gastos com Pessoal'!$G$7:$G$106&lt;=P$1,1,0))*INDIRECT(CONCATENATE("'Gastos com Pessoal'!",$BL49)))+SUM((P$1&gt;='Gastos com Pessoal'!$E$113:$E$122)*(P$1&lt;='Gastos com Pessoal'!$F$113:$F$122)*(IF('Gastos com Pessoal'!$G$113:$G$122&lt;=P$1,1,0))*INDIRECT(CONCATENATE("'Gastos com Pessoal'!",$BM49)))+SUM((P$1&gt;='Gastos com Pessoal'!$E$7:$E$106)*(P$1&lt;='Gastos com Pessoal'!$F$7:$F$106)*(IF('Gastos com Pessoal'!$L$7:$L$106&lt;=P$1,1,0))*INDIRECT(CONCATENATE("'Gastos com Pessoal'!",$BN49)))+SUM((P$1&gt;='Gastos com Pessoal'!$E$113:$E$122)*(P$1&lt;='Gastos com Pessoal'!$F$113:$F$122)*(IF('Gastos com Pessoal'!$L$113:$L$122&lt;=P$1,1,0))*INDIRECT(CONCATENATE("'Gastos com Pessoal'!",$BO49)))+SUM((P$1&gt;='Gastos com Pessoal'!$E$7:$E$106)*(P$1&lt;='Gastos com Pessoal'!$F$7:$F$106)*(IF('Gastos com Pessoal'!$Q$7:$Q$106&lt;=P$1,1,0))*INDIRECT(CONCATENATE("'Gastos com Pessoal'!",$BP49)))+SUM((P$1&gt;='Gastos com Pessoal'!$E$113:$E$122)*(P$1&lt;='Gastos com Pessoal'!$F$113:$F$122)*(IF('Gastos com Pessoal'!$Q$113:$Q$122&lt;=P$1,1,0))*INDIRECT(CONCATENATE("'Gastos com Pessoal'!",$BQ49)))</f>
        <v>0</v>
      </c>
      <c r="Q49" s="149">
        <f t="array" aca="1" ref="Q49" ca="1">SUM((Q$1&gt;='Gastos com Pessoal'!$E$7:$E$106)*(Q$1&lt;='Gastos com Pessoal'!$F$7:$F$106)*INDIRECT(CONCATENATE("'Encargos e Benefícios'!",$BJ49)))+SUM((Q$1&gt;='Gastos com Pessoal'!$E$113:$E$122)*(Q$1&lt;='Gastos com Pessoal'!$F$113:$F$122)*INDIRECT(CONCATENATE("'Encargos e Benefícios'!",$BK49)))+SUM((Q$1&gt;='Gastos com Pessoal'!$E$7:$E$106)*(Q$1&lt;='Gastos com Pessoal'!$F$7:$F$106)*(IF('Gastos com Pessoal'!$G$7:$G$106&lt;=Q$1,1,0))*INDIRECT(CONCATENATE("'Gastos com Pessoal'!",$BL49)))+SUM((Q$1&gt;='Gastos com Pessoal'!$E$113:$E$122)*(Q$1&lt;='Gastos com Pessoal'!$F$113:$F$122)*(IF('Gastos com Pessoal'!$G$113:$G$122&lt;=Q$1,1,0))*INDIRECT(CONCATENATE("'Gastos com Pessoal'!",$BM49)))+SUM((Q$1&gt;='Gastos com Pessoal'!$E$7:$E$106)*(Q$1&lt;='Gastos com Pessoal'!$F$7:$F$106)*(IF('Gastos com Pessoal'!$L$7:$L$106&lt;=Q$1,1,0))*INDIRECT(CONCATENATE("'Gastos com Pessoal'!",$BN49)))+SUM((Q$1&gt;='Gastos com Pessoal'!$E$113:$E$122)*(Q$1&lt;='Gastos com Pessoal'!$F$113:$F$122)*(IF('Gastos com Pessoal'!$L$113:$L$122&lt;=Q$1,1,0))*INDIRECT(CONCATENATE("'Gastos com Pessoal'!",$BO49)))+SUM((Q$1&gt;='Gastos com Pessoal'!$E$7:$E$106)*(Q$1&lt;='Gastos com Pessoal'!$F$7:$F$106)*(IF('Gastos com Pessoal'!$Q$7:$Q$106&lt;=Q$1,1,0))*INDIRECT(CONCATENATE("'Gastos com Pessoal'!",$BP49)))+SUM((Q$1&gt;='Gastos com Pessoal'!$E$113:$E$122)*(Q$1&lt;='Gastos com Pessoal'!$F$113:$F$122)*(IF('Gastos com Pessoal'!$Q$113:$Q$122&lt;=Q$1,1,0))*INDIRECT(CONCATENATE("'Gastos com Pessoal'!",$BQ49)))</f>
        <v>0</v>
      </c>
      <c r="R49" s="149">
        <f t="array" aca="1" ref="R49" ca="1">SUM((R$1&gt;='Gastos com Pessoal'!$E$7:$E$106)*(R$1&lt;='Gastos com Pessoal'!$F$7:$F$106)*INDIRECT(CONCATENATE("'Encargos e Benefícios'!",$BJ49)))+SUM((R$1&gt;='Gastos com Pessoal'!$E$113:$E$122)*(R$1&lt;='Gastos com Pessoal'!$F$113:$F$122)*INDIRECT(CONCATENATE("'Encargos e Benefícios'!",$BK49)))+SUM((R$1&gt;='Gastos com Pessoal'!$E$7:$E$106)*(R$1&lt;='Gastos com Pessoal'!$F$7:$F$106)*(IF('Gastos com Pessoal'!$G$7:$G$106&lt;=R$1,1,0))*INDIRECT(CONCATENATE("'Gastos com Pessoal'!",$BL49)))+SUM((R$1&gt;='Gastos com Pessoal'!$E$113:$E$122)*(R$1&lt;='Gastos com Pessoal'!$F$113:$F$122)*(IF('Gastos com Pessoal'!$G$113:$G$122&lt;=R$1,1,0))*INDIRECT(CONCATENATE("'Gastos com Pessoal'!",$BM49)))+SUM((R$1&gt;='Gastos com Pessoal'!$E$7:$E$106)*(R$1&lt;='Gastos com Pessoal'!$F$7:$F$106)*(IF('Gastos com Pessoal'!$L$7:$L$106&lt;=R$1,1,0))*INDIRECT(CONCATENATE("'Gastos com Pessoal'!",$BN49)))+SUM((R$1&gt;='Gastos com Pessoal'!$E$113:$E$122)*(R$1&lt;='Gastos com Pessoal'!$F$113:$F$122)*(IF('Gastos com Pessoal'!$L$113:$L$122&lt;=R$1,1,0))*INDIRECT(CONCATENATE("'Gastos com Pessoal'!",$BO49)))+SUM((R$1&gt;='Gastos com Pessoal'!$E$7:$E$106)*(R$1&lt;='Gastos com Pessoal'!$F$7:$F$106)*(IF('Gastos com Pessoal'!$Q$7:$Q$106&lt;=R$1,1,0))*INDIRECT(CONCATENATE("'Gastos com Pessoal'!",$BP49)))+SUM((R$1&gt;='Gastos com Pessoal'!$E$113:$E$122)*(R$1&lt;='Gastos com Pessoal'!$F$113:$F$122)*(IF('Gastos com Pessoal'!$Q$113:$Q$122&lt;=R$1,1,0))*INDIRECT(CONCATENATE("'Gastos com Pessoal'!",$BQ49)))</f>
        <v>0</v>
      </c>
      <c r="S49" s="149">
        <f t="array" aca="1" ref="S49" ca="1">SUM((S$1&gt;='Gastos com Pessoal'!$E$7:$E$106)*(S$1&lt;='Gastos com Pessoal'!$F$7:$F$106)*INDIRECT(CONCATENATE("'Encargos e Benefícios'!",$BJ49)))+SUM((S$1&gt;='Gastos com Pessoal'!$E$113:$E$122)*(S$1&lt;='Gastos com Pessoal'!$F$113:$F$122)*INDIRECT(CONCATENATE("'Encargos e Benefícios'!",$BK49)))+SUM((S$1&gt;='Gastos com Pessoal'!$E$7:$E$106)*(S$1&lt;='Gastos com Pessoal'!$F$7:$F$106)*(IF('Gastos com Pessoal'!$G$7:$G$106&lt;=S$1,1,0))*INDIRECT(CONCATENATE("'Gastos com Pessoal'!",$BL49)))+SUM((S$1&gt;='Gastos com Pessoal'!$E$113:$E$122)*(S$1&lt;='Gastos com Pessoal'!$F$113:$F$122)*(IF('Gastos com Pessoal'!$G$113:$G$122&lt;=S$1,1,0))*INDIRECT(CONCATENATE("'Gastos com Pessoal'!",$BM49)))+SUM((S$1&gt;='Gastos com Pessoal'!$E$7:$E$106)*(S$1&lt;='Gastos com Pessoal'!$F$7:$F$106)*(IF('Gastos com Pessoal'!$L$7:$L$106&lt;=S$1,1,0))*INDIRECT(CONCATENATE("'Gastos com Pessoal'!",$BN49)))+SUM((S$1&gt;='Gastos com Pessoal'!$E$113:$E$122)*(S$1&lt;='Gastos com Pessoal'!$F$113:$F$122)*(IF('Gastos com Pessoal'!$L$113:$L$122&lt;=S$1,1,0))*INDIRECT(CONCATENATE("'Gastos com Pessoal'!",$BO49)))+SUM((S$1&gt;='Gastos com Pessoal'!$E$7:$E$106)*(S$1&lt;='Gastos com Pessoal'!$F$7:$F$106)*(IF('Gastos com Pessoal'!$Q$7:$Q$106&lt;=S$1,1,0))*INDIRECT(CONCATENATE("'Gastos com Pessoal'!",$BP49)))+SUM((S$1&gt;='Gastos com Pessoal'!$E$113:$E$122)*(S$1&lt;='Gastos com Pessoal'!$F$113:$F$122)*(IF('Gastos com Pessoal'!$Q$113:$Q$122&lt;=S$1,1,0))*INDIRECT(CONCATENATE("'Gastos com Pessoal'!",$BQ49)))</f>
        <v>0</v>
      </c>
      <c r="T49" s="149">
        <f t="array" aca="1" ref="T49" ca="1">SUM((T$1&gt;='Gastos com Pessoal'!$E$7:$E$106)*(T$1&lt;='Gastos com Pessoal'!$F$7:$F$106)*INDIRECT(CONCATENATE("'Encargos e Benefícios'!",$BJ49)))+SUM((T$1&gt;='Gastos com Pessoal'!$E$113:$E$122)*(T$1&lt;='Gastos com Pessoal'!$F$113:$F$122)*INDIRECT(CONCATENATE("'Encargos e Benefícios'!",$BK49)))+SUM((T$1&gt;='Gastos com Pessoal'!$E$7:$E$106)*(T$1&lt;='Gastos com Pessoal'!$F$7:$F$106)*(IF('Gastos com Pessoal'!$G$7:$G$106&lt;=T$1,1,0))*INDIRECT(CONCATENATE("'Gastos com Pessoal'!",$BL49)))+SUM((T$1&gt;='Gastos com Pessoal'!$E$113:$E$122)*(T$1&lt;='Gastos com Pessoal'!$F$113:$F$122)*(IF('Gastos com Pessoal'!$G$113:$G$122&lt;=T$1,1,0))*INDIRECT(CONCATENATE("'Gastos com Pessoal'!",$BM49)))+SUM((T$1&gt;='Gastos com Pessoal'!$E$7:$E$106)*(T$1&lt;='Gastos com Pessoal'!$F$7:$F$106)*(IF('Gastos com Pessoal'!$L$7:$L$106&lt;=T$1,1,0))*INDIRECT(CONCATENATE("'Gastos com Pessoal'!",$BN49)))+SUM((T$1&gt;='Gastos com Pessoal'!$E$113:$E$122)*(T$1&lt;='Gastos com Pessoal'!$F$113:$F$122)*(IF('Gastos com Pessoal'!$L$113:$L$122&lt;=T$1,1,0))*INDIRECT(CONCATENATE("'Gastos com Pessoal'!",$BO49)))+SUM((T$1&gt;='Gastos com Pessoal'!$E$7:$E$106)*(T$1&lt;='Gastos com Pessoal'!$F$7:$F$106)*(IF('Gastos com Pessoal'!$Q$7:$Q$106&lt;=T$1,1,0))*INDIRECT(CONCATENATE("'Gastos com Pessoal'!",$BP49)))+SUM((T$1&gt;='Gastos com Pessoal'!$E$113:$E$122)*(T$1&lt;='Gastos com Pessoal'!$F$113:$F$122)*(IF('Gastos com Pessoal'!$Q$113:$Q$122&lt;=T$1,1,0))*INDIRECT(CONCATENATE("'Gastos com Pessoal'!",$BQ49)))</f>
        <v>0</v>
      </c>
      <c r="U49" s="149">
        <f t="array" aca="1" ref="U49" ca="1">SUM((U$1&gt;='Gastos com Pessoal'!$E$7:$E$106)*(U$1&lt;='Gastos com Pessoal'!$F$7:$F$106)*INDIRECT(CONCATENATE("'Encargos e Benefícios'!",$BJ49)))+SUM((U$1&gt;='Gastos com Pessoal'!$E$113:$E$122)*(U$1&lt;='Gastos com Pessoal'!$F$113:$F$122)*INDIRECT(CONCATENATE("'Encargos e Benefícios'!",$BK49)))+SUM((U$1&gt;='Gastos com Pessoal'!$E$7:$E$106)*(U$1&lt;='Gastos com Pessoal'!$F$7:$F$106)*(IF('Gastos com Pessoal'!$G$7:$G$106&lt;=U$1,1,0))*INDIRECT(CONCATENATE("'Gastos com Pessoal'!",$BL49)))+SUM((U$1&gt;='Gastos com Pessoal'!$E$113:$E$122)*(U$1&lt;='Gastos com Pessoal'!$F$113:$F$122)*(IF('Gastos com Pessoal'!$G$113:$G$122&lt;=U$1,1,0))*INDIRECT(CONCATENATE("'Gastos com Pessoal'!",$BM49)))+SUM((U$1&gt;='Gastos com Pessoal'!$E$7:$E$106)*(U$1&lt;='Gastos com Pessoal'!$F$7:$F$106)*(IF('Gastos com Pessoal'!$L$7:$L$106&lt;=U$1,1,0))*INDIRECT(CONCATENATE("'Gastos com Pessoal'!",$BN49)))+SUM((U$1&gt;='Gastos com Pessoal'!$E$113:$E$122)*(U$1&lt;='Gastos com Pessoal'!$F$113:$F$122)*(IF('Gastos com Pessoal'!$L$113:$L$122&lt;=U$1,1,0))*INDIRECT(CONCATENATE("'Gastos com Pessoal'!",$BO49)))+SUM((U$1&gt;='Gastos com Pessoal'!$E$7:$E$106)*(U$1&lt;='Gastos com Pessoal'!$F$7:$F$106)*(IF('Gastos com Pessoal'!$Q$7:$Q$106&lt;=U$1,1,0))*INDIRECT(CONCATENATE("'Gastos com Pessoal'!",$BP49)))+SUM((U$1&gt;='Gastos com Pessoal'!$E$113:$E$122)*(U$1&lt;='Gastos com Pessoal'!$F$113:$F$122)*(IF('Gastos com Pessoal'!$Q$113:$Q$122&lt;=U$1,1,0))*INDIRECT(CONCATENATE("'Gastos com Pessoal'!",$BQ49)))</f>
        <v>0</v>
      </c>
      <c r="V49" s="149">
        <f t="array" aca="1" ref="V49" ca="1">SUM((V$1&gt;='Gastos com Pessoal'!$E$7:$E$106)*(V$1&lt;='Gastos com Pessoal'!$F$7:$F$106)*INDIRECT(CONCATENATE("'Encargos e Benefícios'!",$BJ49)))+SUM((V$1&gt;='Gastos com Pessoal'!$E$113:$E$122)*(V$1&lt;='Gastos com Pessoal'!$F$113:$F$122)*INDIRECT(CONCATENATE("'Encargos e Benefícios'!",$BK49)))+SUM((V$1&gt;='Gastos com Pessoal'!$E$7:$E$106)*(V$1&lt;='Gastos com Pessoal'!$F$7:$F$106)*(IF('Gastos com Pessoal'!$G$7:$G$106&lt;=V$1,1,0))*INDIRECT(CONCATENATE("'Gastos com Pessoal'!",$BL49)))+SUM((V$1&gt;='Gastos com Pessoal'!$E$113:$E$122)*(V$1&lt;='Gastos com Pessoal'!$F$113:$F$122)*(IF('Gastos com Pessoal'!$G$113:$G$122&lt;=V$1,1,0))*INDIRECT(CONCATENATE("'Gastos com Pessoal'!",$BM49)))+SUM((V$1&gt;='Gastos com Pessoal'!$E$7:$E$106)*(V$1&lt;='Gastos com Pessoal'!$F$7:$F$106)*(IF('Gastos com Pessoal'!$L$7:$L$106&lt;=V$1,1,0))*INDIRECT(CONCATENATE("'Gastos com Pessoal'!",$BN49)))+SUM((V$1&gt;='Gastos com Pessoal'!$E$113:$E$122)*(V$1&lt;='Gastos com Pessoal'!$F$113:$F$122)*(IF('Gastos com Pessoal'!$L$113:$L$122&lt;=V$1,1,0))*INDIRECT(CONCATENATE("'Gastos com Pessoal'!",$BO49)))+SUM((V$1&gt;='Gastos com Pessoal'!$E$7:$E$106)*(V$1&lt;='Gastos com Pessoal'!$F$7:$F$106)*(IF('Gastos com Pessoal'!$Q$7:$Q$106&lt;=V$1,1,0))*INDIRECT(CONCATENATE("'Gastos com Pessoal'!",$BP49)))+SUM((V$1&gt;='Gastos com Pessoal'!$E$113:$E$122)*(V$1&lt;='Gastos com Pessoal'!$F$113:$F$122)*(IF('Gastos com Pessoal'!$Q$113:$Q$122&lt;=V$1,1,0))*INDIRECT(CONCATENATE("'Gastos com Pessoal'!",$BQ49)))</f>
        <v>0</v>
      </c>
      <c r="W49" s="149">
        <f t="array" aca="1" ref="W49" ca="1">SUM((W$1&gt;='Gastos com Pessoal'!$E$7:$E$106)*(W$1&lt;='Gastos com Pessoal'!$F$7:$F$106)*INDIRECT(CONCATENATE("'Encargos e Benefícios'!",$BJ49)))+SUM((W$1&gt;='Gastos com Pessoal'!$E$113:$E$122)*(W$1&lt;='Gastos com Pessoal'!$F$113:$F$122)*INDIRECT(CONCATENATE("'Encargos e Benefícios'!",$BK49)))+SUM((W$1&gt;='Gastos com Pessoal'!$E$7:$E$106)*(W$1&lt;='Gastos com Pessoal'!$F$7:$F$106)*(IF('Gastos com Pessoal'!$G$7:$G$106&lt;=W$1,1,0))*INDIRECT(CONCATENATE("'Gastos com Pessoal'!",$BL49)))+SUM((W$1&gt;='Gastos com Pessoal'!$E$113:$E$122)*(W$1&lt;='Gastos com Pessoal'!$F$113:$F$122)*(IF('Gastos com Pessoal'!$G$113:$G$122&lt;=W$1,1,0))*INDIRECT(CONCATENATE("'Gastos com Pessoal'!",$BM49)))+SUM((W$1&gt;='Gastos com Pessoal'!$E$7:$E$106)*(W$1&lt;='Gastos com Pessoal'!$F$7:$F$106)*(IF('Gastos com Pessoal'!$L$7:$L$106&lt;=W$1,1,0))*INDIRECT(CONCATENATE("'Gastos com Pessoal'!",$BN49)))+SUM((W$1&gt;='Gastos com Pessoal'!$E$113:$E$122)*(W$1&lt;='Gastos com Pessoal'!$F$113:$F$122)*(IF('Gastos com Pessoal'!$L$113:$L$122&lt;=W$1,1,0))*INDIRECT(CONCATENATE("'Gastos com Pessoal'!",$BO49)))+SUM((W$1&gt;='Gastos com Pessoal'!$E$7:$E$106)*(W$1&lt;='Gastos com Pessoal'!$F$7:$F$106)*(IF('Gastos com Pessoal'!$Q$7:$Q$106&lt;=W$1,1,0))*INDIRECT(CONCATENATE("'Gastos com Pessoal'!",$BP49)))+SUM((W$1&gt;='Gastos com Pessoal'!$E$113:$E$122)*(W$1&lt;='Gastos com Pessoal'!$F$113:$F$122)*(IF('Gastos com Pessoal'!$Q$113:$Q$122&lt;=W$1,1,0))*INDIRECT(CONCATENATE("'Gastos com Pessoal'!",$BQ49)))</f>
        <v>0</v>
      </c>
      <c r="X49" s="149">
        <f t="array" aca="1" ref="X49" ca="1">SUM((X$1&gt;='Gastos com Pessoal'!$E$7:$E$106)*(X$1&lt;='Gastos com Pessoal'!$F$7:$F$106)*INDIRECT(CONCATENATE("'Encargos e Benefícios'!",$BJ49)))+SUM((X$1&gt;='Gastos com Pessoal'!$E$113:$E$122)*(X$1&lt;='Gastos com Pessoal'!$F$113:$F$122)*INDIRECT(CONCATENATE("'Encargos e Benefícios'!",$BK49)))+SUM((X$1&gt;='Gastos com Pessoal'!$E$7:$E$106)*(X$1&lt;='Gastos com Pessoal'!$F$7:$F$106)*(IF('Gastos com Pessoal'!$G$7:$G$106&lt;=X$1,1,0))*INDIRECT(CONCATENATE("'Gastos com Pessoal'!",$BL49)))+SUM((X$1&gt;='Gastos com Pessoal'!$E$113:$E$122)*(X$1&lt;='Gastos com Pessoal'!$F$113:$F$122)*(IF('Gastos com Pessoal'!$G$113:$G$122&lt;=X$1,1,0))*INDIRECT(CONCATENATE("'Gastos com Pessoal'!",$BM49)))+SUM((X$1&gt;='Gastos com Pessoal'!$E$7:$E$106)*(X$1&lt;='Gastos com Pessoal'!$F$7:$F$106)*(IF('Gastos com Pessoal'!$L$7:$L$106&lt;=X$1,1,0))*INDIRECT(CONCATENATE("'Gastos com Pessoal'!",$BN49)))+SUM((X$1&gt;='Gastos com Pessoal'!$E$113:$E$122)*(X$1&lt;='Gastos com Pessoal'!$F$113:$F$122)*(IF('Gastos com Pessoal'!$L$113:$L$122&lt;=X$1,1,0))*INDIRECT(CONCATENATE("'Gastos com Pessoal'!",$BO49)))+SUM((X$1&gt;='Gastos com Pessoal'!$E$7:$E$106)*(X$1&lt;='Gastos com Pessoal'!$F$7:$F$106)*(IF('Gastos com Pessoal'!$Q$7:$Q$106&lt;=X$1,1,0))*INDIRECT(CONCATENATE("'Gastos com Pessoal'!",$BP49)))+SUM((X$1&gt;='Gastos com Pessoal'!$E$113:$E$122)*(X$1&lt;='Gastos com Pessoal'!$F$113:$F$122)*(IF('Gastos com Pessoal'!$Q$113:$Q$122&lt;=X$1,1,0))*INDIRECT(CONCATENATE("'Gastos com Pessoal'!",$BQ49)))</f>
        <v>0</v>
      </c>
      <c r="Y49" s="149">
        <f t="array" aca="1" ref="Y49" ca="1">SUM((Y$1&gt;='Gastos com Pessoal'!$E$7:$E$106)*(Y$1&lt;='Gastos com Pessoal'!$F$7:$F$106)*INDIRECT(CONCATENATE("'Encargos e Benefícios'!",$BJ49)))+SUM((Y$1&gt;='Gastos com Pessoal'!$E$113:$E$122)*(Y$1&lt;='Gastos com Pessoal'!$F$113:$F$122)*INDIRECT(CONCATENATE("'Encargos e Benefícios'!",$BK49)))+SUM((Y$1&gt;='Gastos com Pessoal'!$E$7:$E$106)*(Y$1&lt;='Gastos com Pessoal'!$F$7:$F$106)*(IF('Gastos com Pessoal'!$G$7:$G$106&lt;=Y$1,1,0))*INDIRECT(CONCATENATE("'Gastos com Pessoal'!",$BL49)))+SUM((Y$1&gt;='Gastos com Pessoal'!$E$113:$E$122)*(Y$1&lt;='Gastos com Pessoal'!$F$113:$F$122)*(IF('Gastos com Pessoal'!$G$113:$G$122&lt;=Y$1,1,0))*INDIRECT(CONCATENATE("'Gastos com Pessoal'!",$BM49)))+SUM((Y$1&gt;='Gastos com Pessoal'!$E$7:$E$106)*(Y$1&lt;='Gastos com Pessoal'!$F$7:$F$106)*(IF('Gastos com Pessoal'!$L$7:$L$106&lt;=Y$1,1,0))*INDIRECT(CONCATENATE("'Gastos com Pessoal'!",$BN49)))+SUM((Y$1&gt;='Gastos com Pessoal'!$E$113:$E$122)*(Y$1&lt;='Gastos com Pessoal'!$F$113:$F$122)*(IF('Gastos com Pessoal'!$L$113:$L$122&lt;=Y$1,1,0))*INDIRECT(CONCATENATE("'Gastos com Pessoal'!",$BO49)))+SUM((Y$1&gt;='Gastos com Pessoal'!$E$7:$E$106)*(Y$1&lt;='Gastos com Pessoal'!$F$7:$F$106)*(IF('Gastos com Pessoal'!$Q$7:$Q$106&lt;=Y$1,1,0))*INDIRECT(CONCATENATE("'Gastos com Pessoal'!",$BP49)))+SUM((Y$1&gt;='Gastos com Pessoal'!$E$113:$E$122)*(Y$1&lt;='Gastos com Pessoal'!$F$113:$F$122)*(IF('Gastos com Pessoal'!$Q$113:$Q$122&lt;=Y$1,1,0))*INDIRECT(CONCATENATE("'Gastos com Pessoal'!",$BQ49)))</f>
        <v>0</v>
      </c>
      <c r="Z49" s="149">
        <f t="array" aca="1" ref="Z49" ca="1">SUM((Z$1&gt;='Gastos com Pessoal'!$E$7:$E$106)*(Z$1&lt;='Gastos com Pessoal'!$F$7:$F$106)*INDIRECT(CONCATENATE("'Encargos e Benefícios'!",$BJ49)))+SUM((Z$1&gt;='Gastos com Pessoal'!$E$113:$E$122)*(Z$1&lt;='Gastos com Pessoal'!$F$113:$F$122)*INDIRECT(CONCATENATE("'Encargos e Benefícios'!",$BK49)))+SUM((Z$1&gt;='Gastos com Pessoal'!$E$7:$E$106)*(Z$1&lt;='Gastos com Pessoal'!$F$7:$F$106)*(IF('Gastos com Pessoal'!$G$7:$G$106&lt;=Z$1,1,0))*INDIRECT(CONCATENATE("'Gastos com Pessoal'!",$BL49)))+SUM((Z$1&gt;='Gastos com Pessoal'!$E$113:$E$122)*(Z$1&lt;='Gastos com Pessoal'!$F$113:$F$122)*(IF('Gastos com Pessoal'!$G$113:$G$122&lt;=Z$1,1,0))*INDIRECT(CONCATENATE("'Gastos com Pessoal'!",$BM49)))+SUM((Z$1&gt;='Gastos com Pessoal'!$E$7:$E$106)*(Z$1&lt;='Gastos com Pessoal'!$F$7:$F$106)*(IF('Gastos com Pessoal'!$L$7:$L$106&lt;=Z$1,1,0))*INDIRECT(CONCATENATE("'Gastos com Pessoal'!",$BN49)))+SUM((Z$1&gt;='Gastos com Pessoal'!$E$113:$E$122)*(Z$1&lt;='Gastos com Pessoal'!$F$113:$F$122)*(IF('Gastos com Pessoal'!$L$113:$L$122&lt;=Z$1,1,0))*INDIRECT(CONCATENATE("'Gastos com Pessoal'!",$BO49)))+SUM((Z$1&gt;='Gastos com Pessoal'!$E$7:$E$106)*(Z$1&lt;='Gastos com Pessoal'!$F$7:$F$106)*(IF('Gastos com Pessoal'!$Q$7:$Q$106&lt;=Z$1,1,0))*INDIRECT(CONCATENATE("'Gastos com Pessoal'!",$BP49)))+SUM((Z$1&gt;='Gastos com Pessoal'!$E$113:$E$122)*(Z$1&lt;='Gastos com Pessoal'!$F$113:$F$122)*(IF('Gastos com Pessoal'!$Q$113:$Q$122&lt;=Z$1,1,0))*INDIRECT(CONCATENATE("'Gastos com Pessoal'!",$BQ49)))</f>
        <v>0</v>
      </c>
      <c r="AA49" s="149">
        <f t="array" aca="1" ref="AA49" ca="1">SUM((AA$1&gt;='Gastos com Pessoal'!$E$7:$E$106)*(AA$1&lt;='Gastos com Pessoal'!$F$7:$F$106)*INDIRECT(CONCATENATE("'Encargos e Benefícios'!",$BJ49)))+SUM((AA$1&gt;='Gastos com Pessoal'!$E$113:$E$122)*(AA$1&lt;='Gastos com Pessoal'!$F$113:$F$122)*INDIRECT(CONCATENATE("'Encargos e Benefícios'!",$BK49)))+SUM((AA$1&gt;='Gastos com Pessoal'!$E$7:$E$106)*(AA$1&lt;='Gastos com Pessoal'!$F$7:$F$106)*(IF('Gastos com Pessoal'!$G$7:$G$106&lt;=AA$1,1,0))*INDIRECT(CONCATENATE("'Gastos com Pessoal'!",$BL49)))+SUM((AA$1&gt;='Gastos com Pessoal'!$E$113:$E$122)*(AA$1&lt;='Gastos com Pessoal'!$F$113:$F$122)*(IF('Gastos com Pessoal'!$G$113:$G$122&lt;=AA$1,1,0))*INDIRECT(CONCATENATE("'Gastos com Pessoal'!",$BM49)))+SUM((AA$1&gt;='Gastos com Pessoal'!$E$7:$E$106)*(AA$1&lt;='Gastos com Pessoal'!$F$7:$F$106)*(IF('Gastos com Pessoal'!$L$7:$L$106&lt;=AA$1,1,0))*INDIRECT(CONCATENATE("'Gastos com Pessoal'!",$BN49)))+SUM((AA$1&gt;='Gastos com Pessoal'!$E$113:$E$122)*(AA$1&lt;='Gastos com Pessoal'!$F$113:$F$122)*(IF('Gastos com Pessoal'!$L$113:$L$122&lt;=AA$1,1,0))*INDIRECT(CONCATENATE("'Gastos com Pessoal'!",$BO49)))+SUM((AA$1&gt;='Gastos com Pessoal'!$E$7:$E$106)*(AA$1&lt;='Gastos com Pessoal'!$F$7:$F$106)*(IF('Gastos com Pessoal'!$Q$7:$Q$106&lt;=AA$1,1,0))*INDIRECT(CONCATENATE("'Gastos com Pessoal'!",$BP49)))+SUM((AA$1&gt;='Gastos com Pessoal'!$E$113:$E$122)*(AA$1&lt;='Gastos com Pessoal'!$F$113:$F$122)*(IF('Gastos com Pessoal'!$Q$113:$Q$122&lt;=AA$1,1,0))*INDIRECT(CONCATENATE("'Gastos com Pessoal'!",$BQ49)))</f>
        <v>0</v>
      </c>
      <c r="AB49" s="149">
        <f t="array" aca="1" ref="AB49" ca="1">SUM((AB$1&gt;='Gastos com Pessoal'!$E$7:$E$106)*(AB$1&lt;='Gastos com Pessoal'!$F$7:$F$106)*INDIRECT(CONCATENATE("'Encargos e Benefícios'!",$BJ49)))+SUM((AB$1&gt;='Gastos com Pessoal'!$E$113:$E$122)*(AB$1&lt;='Gastos com Pessoal'!$F$113:$F$122)*INDIRECT(CONCATENATE("'Encargos e Benefícios'!",$BK49)))+SUM((AB$1&gt;='Gastos com Pessoal'!$E$7:$E$106)*(AB$1&lt;='Gastos com Pessoal'!$F$7:$F$106)*(IF('Gastos com Pessoal'!$G$7:$G$106&lt;=AB$1,1,0))*INDIRECT(CONCATENATE("'Gastos com Pessoal'!",$BL49)))+SUM((AB$1&gt;='Gastos com Pessoal'!$E$113:$E$122)*(AB$1&lt;='Gastos com Pessoal'!$F$113:$F$122)*(IF('Gastos com Pessoal'!$G$113:$G$122&lt;=AB$1,1,0))*INDIRECT(CONCATENATE("'Gastos com Pessoal'!",$BM49)))+SUM((AB$1&gt;='Gastos com Pessoal'!$E$7:$E$106)*(AB$1&lt;='Gastos com Pessoal'!$F$7:$F$106)*(IF('Gastos com Pessoal'!$L$7:$L$106&lt;=AB$1,1,0))*INDIRECT(CONCATENATE("'Gastos com Pessoal'!",$BN49)))+SUM((AB$1&gt;='Gastos com Pessoal'!$E$113:$E$122)*(AB$1&lt;='Gastos com Pessoal'!$F$113:$F$122)*(IF('Gastos com Pessoal'!$L$113:$L$122&lt;=AB$1,1,0))*INDIRECT(CONCATENATE("'Gastos com Pessoal'!",$BO49)))+SUM((AB$1&gt;='Gastos com Pessoal'!$E$7:$E$106)*(AB$1&lt;='Gastos com Pessoal'!$F$7:$F$106)*(IF('Gastos com Pessoal'!$Q$7:$Q$106&lt;=AB$1,1,0))*INDIRECT(CONCATENATE("'Gastos com Pessoal'!",$BP49)))+SUM((AB$1&gt;='Gastos com Pessoal'!$E$113:$E$122)*(AB$1&lt;='Gastos com Pessoal'!$F$113:$F$122)*(IF('Gastos com Pessoal'!$Q$113:$Q$122&lt;=AB$1,1,0))*INDIRECT(CONCATENATE("'Gastos com Pessoal'!",$BQ49)))</f>
        <v>0</v>
      </c>
      <c r="AC49" s="149">
        <f t="array" aca="1" ref="AC49" ca="1">SUM((AC$1&gt;='Gastos com Pessoal'!$E$7:$E$106)*(AC$1&lt;='Gastos com Pessoal'!$F$7:$F$106)*INDIRECT(CONCATENATE("'Encargos e Benefícios'!",$BJ49)))+SUM((AC$1&gt;='Gastos com Pessoal'!$E$113:$E$122)*(AC$1&lt;='Gastos com Pessoal'!$F$113:$F$122)*INDIRECT(CONCATENATE("'Encargos e Benefícios'!",$BK49)))+SUM((AC$1&gt;='Gastos com Pessoal'!$E$7:$E$106)*(AC$1&lt;='Gastos com Pessoal'!$F$7:$F$106)*(IF('Gastos com Pessoal'!$G$7:$G$106&lt;=AC$1,1,0))*INDIRECT(CONCATENATE("'Gastos com Pessoal'!",$BL49)))+SUM((AC$1&gt;='Gastos com Pessoal'!$E$113:$E$122)*(AC$1&lt;='Gastos com Pessoal'!$F$113:$F$122)*(IF('Gastos com Pessoal'!$G$113:$G$122&lt;=AC$1,1,0))*INDIRECT(CONCATENATE("'Gastos com Pessoal'!",$BM49)))+SUM((AC$1&gt;='Gastos com Pessoal'!$E$7:$E$106)*(AC$1&lt;='Gastos com Pessoal'!$F$7:$F$106)*(IF('Gastos com Pessoal'!$L$7:$L$106&lt;=AC$1,1,0))*INDIRECT(CONCATENATE("'Gastos com Pessoal'!",$BN49)))+SUM((AC$1&gt;='Gastos com Pessoal'!$E$113:$E$122)*(AC$1&lt;='Gastos com Pessoal'!$F$113:$F$122)*(IF('Gastos com Pessoal'!$L$113:$L$122&lt;=AC$1,1,0))*INDIRECT(CONCATENATE("'Gastos com Pessoal'!",$BO49)))+SUM((AC$1&gt;='Gastos com Pessoal'!$E$7:$E$106)*(AC$1&lt;='Gastos com Pessoal'!$F$7:$F$106)*(IF('Gastos com Pessoal'!$Q$7:$Q$106&lt;=AC$1,1,0))*INDIRECT(CONCATENATE("'Gastos com Pessoal'!",$BP49)))+SUM((AC$1&gt;='Gastos com Pessoal'!$E$113:$E$122)*(AC$1&lt;='Gastos com Pessoal'!$F$113:$F$122)*(IF('Gastos com Pessoal'!$Q$113:$Q$122&lt;=AC$1,1,0))*INDIRECT(CONCATENATE("'Gastos com Pessoal'!",$BQ49)))</f>
        <v>0</v>
      </c>
      <c r="AD49" s="149">
        <f t="array" aca="1" ref="AD49" ca="1">SUM((AD$1&gt;='Gastos com Pessoal'!$E$7:$E$106)*(AD$1&lt;='Gastos com Pessoal'!$F$7:$F$106)*INDIRECT(CONCATENATE("'Encargos e Benefícios'!",$BJ49)))+SUM((AD$1&gt;='Gastos com Pessoal'!$E$113:$E$122)*(AD$1&lt;='Gastos com Pessoal'!$F$113:$F$122)*INDIRECT(CONCATENATE("'Encargos e Benefícios'!",$BK49)))+SUM((AD$1&gt;='Gastos com Pessoal'!$E$7:$E$106)*(AD$1&lt;='Gastos com Pessoal'!$F$7:$F$106)*(IF('Gastos com Pessoal'!$G$7:$G$106&lt;=AD$1,1,0))*INDIRECT(CONCATENATE("'Gastos com Pessoal'!",$BL49)))+SUM((AD$1&gt;='Gastos com Pessoal'!$E$113:$E$122)*(AD$1&lt;='Gastos com Pessoal'!$F$113:$F$122)*(IF('Gastos com Pessoal'!$G$113:$G$122&lt;=AD$1,1,0))*INDIRECT(CONCATENATE("'Gastos com Pessoal'!",$BM49)))+SUM((AD$1&gt;='Gastos com Pessoal'!$E$7:$E$106)*(AD$1&lt;='Gastos com Pessoal'!$F$7:$F$106)*(IF('Gastos com Pessoal'!$L$7:$L$106&lt;=AD$1,1,0))*INDIRECT(CONCATENATE("'Gastos com Pessoal'!",$BN49)))+SUM((AD$1&gt;='Gastos com Pessoal'!$E$113:$E$122)*(AD$1&lt;='Gastos com Pessoal'!$F$113:$F$122)*(IF('Gastos com Pessoal'!$L$113:$L$122&lt;=AD$1,1,0))*INDIRECT(CONCATENATE("'Gastos com Pessoal'!",$BO49)))+SUM((AD$1&gt;='Gastos com Pessoal'!$E$7:$E$106)*(AD$1&lt;='Gastos com Pessoal'!$F$7:$F$106)*(IF('Gastos com Pessoal'!$Q$7:$Q$106&lt;=AD$1,1,0))*INDIRECT(CONCATENATE("'Gastos com Pessoal'!",$BP49)))+SUM((AD$1&gt;='Gastos com Pessoal'!$E$113:$E$122)*(AD$1&lt;='Gastos com Pessoal'!$F$113:$F$122)*(IF('Gastos com Pessoal'!$Q$113:$Q$122&lt;=AD$1,1,0))*INDIRECT(CONCATENATE("'Gastos com Pessoal'!",$BQ49)))</f>
        <v>0</v>
      </c>
      <c r="AE49" s="149">
        <f t="array" aca="1" ref="AE49" ca="1">SUM((AE$1&gt;='Gastos com Pessoal'!$E$7:$E$106)*(AE$1&lt;='Gastos com Pessoal'!$F$7:$F$106)*INDIRECT(CONCATENATE("'Encargos e Benefícios'!",$BJ49)))+SUM((AE$1&gt;='Gastos com Pessoal'!$E$113:$E$122)*(AE$1&lt;='Gastos com Pessoal'!$F$113:$F$122)*INDIRECT(CONCATENATE("'Encargos e Benefícios'!",$BK49)))+SUM((AE$1&gt;='Gastos com Pessoal'!$E$7:$E$106)*(AE$1&lt;='Gastos com Pessoal'!$F$7:$F$106)*(IF('Gastos com Pessoal'!$G$7:$G$106&lt;=AE$1,1,0))*INDIRECT(CONCATENATE("'Gastos com Pessoal'!",$BL49)))+SUM((AE$1&gt;='Gastos com Pessoal'!$E$113:$E$122)*(AE$1&lt;='Gastos com Pessoal'!$F$113:$F$122)*(IF('Gastos com Pessoal'!$G$113:$G$122&lt;=AE$1,1,0))*INDIRECT(CONCATENATE("'Gastos com Pessoal'!",$BM49)))+SUM((AE$1&gt;='Gastos com Pessoal'!$E$7:$E$106)*(AE$1&lt;='Gastos com Pessoal'!$F$7:$F$106)*(IF('Gastos com Pessoal'!$L$7:$L$106&lt;=AE$1,1,0))*INDIRECT(CONCATENATE("'Gastos com Pessoal'!",$BN49)))+SUM((AE$1&gt;='Gastos com Pessoal'!$E$113:$E$122)*(AE$1&lt;='Gastos com Pessoal'!$F$113:$F$122)*(IF('Gastos com Pessoal'!$L$113:$L$122&lt;=AE$1,1,0))*INDIRECT(CONCATENATE("'Gastos com Pessoal'!",$BO49)))+SUM((AE$1&gt;='Gastos com Pessoal'!$E$7:$E$106)*(AE$1&lt;='Gastos com Pessoal'!$F$7:$F$106)*(IF('Gastos com Pessoal'!$Q$7:$Q$106&lt;=AE$1,1,0))*INDIRECT(CONCATENATE("'Gastos com Pessoal'!",$BP49)))+SUM((AE$1&gt;='Gastos com Pessoal'!$E$113:$E$122)*(AE$1&lt;='Gastos com Pessoal'!$F$113:$F$122)*(IF('Gastos com Pessoal'!$Q$113:$Q$122&lt;=AE$1,1,0))*INDIRECT(CONCATENATE("'Gastos com Pessoal'!",$BQ49)))</f>
        <v>0</v>
      </c>
      <c r="AF49" s="149">
        <f t="array" aca="1" ref="AF49" ca="1">SUM((AF$1&gt;='Gastos com Pessoal'!$E$7:$E$106)*(AF$1&lt;='Gastos com Pessoal'!$F$7:$F$106)*INDIRECT(CONCATENATE("'Encargos e Benefícios'!",$BJ49)))+SUM((AF$1&gt;='Gastos com Pessoal'!$E$113:$E$122)*(AF$1&lt;='Gastos com Pessoal'!$F$113:$F$122)*INDIRECT(CONCATENATE("'Encargos e Benefícios'!",$BK49)))+SUM((AF$1&gt;='Gastos com Pessoal'!$E$7:$E$106)*(AF$1&lt;='Gastos com Pessoal'!$F$7:$F$106)*(IF('Gastos com Pessoal'!$G$7:$G$106&lt;=AF$1,1,0))*INDIRECT(CONCATENATE("'Gastos com Pessoal'!",$BL49)))+SUM((AF$1&gt;='Gastos com Pessoal'!$E$113:$E$122)*(AF$1&lt;='Gastos com Pessoal'!$F$113:$F$122)*(IF('Gastos com Pessoal'!$G$113:$G$122&lt;=AF$1,1,0))*INDIRECT(CONCATENATE("'Gastos com Pessoal'!",$BM49)))+SUM((AF$1&gt;='Gastos com Pessoal'!$E$7:$E$106)*(AF$1&lt;='Gastos com Pessoal'!$F$7:$F$106)*(IF('Gastos com Pessoal'!$L$7:$L$106&lt;=AF$1,1,0))*INDIRECT(CONCATENATE("'Gastos com Pessoal'!",$BN49)))+SUM((AF$1&gt;='Gastos com Pessoal'!$E$113:$E$122)*(AF$1&lt;='Gastos com Pessoal'!$F$113:$F$122)*(IF('Gastos com Pessoal'!$L$113:$L$122&lt;=AF$1,1,0))*INDIRECT(CONCATENATE("'Gastos com Pessoal'!",$BO49)))+SUM((AF$1&gt;='Gastos com Pessoal'!$E$7:$E$106)*(AF$1&lt;='Gastos com Pessoal'!$F$7:$F$106)*(IF('Gastos com Pessoal'!$Q$7:$Q$106&lt;=AF$1,1,0))*INDIRECT(CONCATENATE("'Gastos com Pessoal'!",$BP49)))+SUM((AF$1&gt;='Gastos com Pessoal'!$E$113:$E$122)*(AF$1&lt;='Gastos com Pessoal'!$F$113:$F$122)*(IF('Gastos com Pessoal'!$Q$113:$Q$122&lt;=AF$1,1,0))*INDIRECT(CONCATENATE("'Gastos com Pessoal'!",$BQ49)))</f>
        <v>0</v>
      </c>
      <c r="AG49" s="149">
        <f t="array" aca="1" ref="AG49" ca="1">SUM((AG$1&gt;='Gastos com Pessoal'!$E$7:$E$106)*(AG$1&lt;='Gastos com Pessoal'!$F$7:$F$106)*INDIRECT(CONCATENATE("'Encargos e Benefícios'!",$BJ49)))+SUM((AG$1&gt;='Gastos com Pessoal'!$E$113:$E$122)*(AG$1&lt;='Gastos com Pessoal'!$F$113:$F$122)*INDIRECT(CONCATENATE("'Encargos e Benefícios'!",$BK49)))+SUM((AG$1&gt;='Gastos com Pessoal'!$E$7:$E$106)*(AG$1&lt;='Gastos com Pessoal'!$F$7:$F$106)*(IF('Gastos com Pessoal'!$G$7:$G$106&lt;=AG$1,1,0))*INDIRECT(CONCATENATE("'Gastos com Pessoal'!",$BL49)))+SUM((AG$1&gt;='Gastos com Pessoal'!$E$113:$E$122)*(AG$1&lt;='Gastos com Pessoal'!$F$113:$F$122)*(IF('Gastos com Pessoal'!$G$113:$G$122&lt;=AG$1,1,0))*INDIRECT(CONCATENATE("'Gastos com Pessoal'!",$BM49)))+SUM((AG$1&gt;='Gastos com Pessoal'!$E$7:$E$106)*(AG$1&lt;='Gastos com Pessoal'!$F$7:$F$106)*(IF('Gastos com Pessoal'!$L$7:$L$106&lt;=AG$1,1,0))*INDIRECT(CONCATENATE("'Gastos com Pessoal'!",$BN49)))+SUM((AG$1&gt;='Gastos com Pessoal'!$E$113:$E$122)*(AG$1&lt;='Gastos com Pessoal'!$F$113:$F$122)*(IF('Gastos com Pessoal'!$L$113:$L$122&lt;=AG$1,1,0))*INDIRECT(CONCATENATE("'Gastos com Pessoal'!",$BO49)))+SUM((AG$1&gt;='Gastos com Pessoal'!$E$7:$E$106)*(AG$1&lt;='Gastos com Pessoal'!$F$7:$F$106)*(IF('Gastos com Pessoal'!$Q$7:$Q$106&lt;=AG$1,1,0))*INDIRECT(CONCATENATE("'Gastos com Pessoal'!",$BP49)))+SUM((AG$1&gt;='Gastos com Pessoal'!$E$113:$E$122)*(AG$1&lt;='Gastos com Pessoal'!$F$113:$F$122)*(IF('Gastos com Pessoal'!$Q$113:$Q$122&lt;=AG$1,1,0))*INDIRECT(CONCATENATE("'Gastos com Pessoal'!",$BQ49)))</f>
        <v>0</v>
      </c>
      <c r="AH49" s="149">
        <f t="array" aca="1" ref="AH49" ca="1">SUM((AH$1&gt;='Gastos com Pessoal'!$E$7:$E$106)*(AH$1&lt;='Gastos com Pessoal'!$F$7:$F$106)*INDIRECT(CONCATENATE("'Encargos e Benefícios'!",$BJ49)))+SUM((AH$1&gt;='Gastos com Pessoal'!$E$113:$E$122)*(AH$1&lt;='Gastos com Pessoal'!$F$113:$F$122)*INDIRECT(CONCATENATE("'Encargos e Benefícios'!",$BK49)))+SUM((AH$1&gt;='Gastos com Pessoal'!$E$7:$E$106)*(AH$1&lt;='Gastos com Pessoal'!$F$7:$F$106)*(IF('Gastos com Pessoal'!$G$7:$G$106&lt;=AH$1,1,0))*INDIRECT(CONCATENATE("'Gastos com Pessoal'!",$BL49)))+SUM((AH$1&gt;='Gastos com Pessoal'!$E$113:$E$122)*(AH$1&lt;='Gastos com Pessoal'!$F$113:$F$122)*(IF('Gastos com Pessoal'!$G$113:$G$122&lt;=AH$1,1,0))*INDIRECT(CONCATENATE("'Gastos com Pessoal'!",$BM49)))+SUM((AH$1&gt;='Gastos com Pessoal'!$E$7:$E$106)*(AH$1&lt;='Gastos com Pessoal'!$F$7:$F$106)*(IF('Gastos com Pessoal'!$L$7:$L$106&lt;=AH$1,1,0))*INDIRECT(CONCATENATE("'Gastos com Pessoal'!",$BN49)))+SUM((AH$1&gt;='Gastos com Pessoal'!$E$113:$E$122)*(AH$1&lt;='Gastos com Pessoal'!$F$113:$F$122)*(IF('Gastos com Pessoal'!$L$113:$L$122&lt;=AH$1,1,0))*INDIRECT(CONCATENATE("'Gastos com Pessoal'!",$BO49)))+SUM((AH$1&gt;='Gastos com Pessoal'!$E$7:$E$106)*(AH$1&lt;='Gastos com Pessoal'!$F$7:$F$106)*(IF('Gastos com Pessoal'!$Q$7:$Q$106&lt;=AH$1,1,0))*INDIRECT(CONCATENATE("'Gastos com Pessoal'!",$BP49)))+SUM((AH$1&gt;='Gastos com Pessoal'!$E$113:$E$122)*(AH$1&lt;='Gastos com Pessoal'!$F$113:$F$122)*(IF('Gastos com Pessoal'!$Q$113:$Q$122&lt;=AH$1,1,0))*INDIRECT(CONCATENATE("'Gastos com Pessoal'!",$BQ49)))</f>
        <v>0</v>
      </c>
      <c r="AI49" s="149">
        <f t="array" aca="1" ref="AI49" ca="1">SUM((AI$1&gt;='Gastos com Pessoal'!$E$7:$E$106)*(AI$1&lt;='Gastos com Pessoal'!$F$7:$F$106)*INDIRECT(CONCATENATE("'Encargos e Benefícios'!",$BJ49)))+SUM((AI$1&gt;='Gastos com Pessoal'!$E$113:$E$122)*(AI$1&lt;='Gastos com Pessoal'!$F$113:$F$122)*INDIRECT(CONCATENATE("'Encargos e Benefícios'!",$BK49)))+SUM((AI$1&gt;='Gastos com Pessoal'!$E$7:$E$106)*(AI$1&lt;='Gastos com Pessoal'!$F$7:$F$106)*(IF('Gastos com Pessoal'!$G$7:$G$106&lt;=AI$1,1,0))*INDIRECT(CONCATENATE("'Gastos com Pessoal'!",$BL49)))+SUM((AI$1&gt;='Gastos com Pessoal'!$E$113:$E$122)*(AI$1&lt;='Gastos com Pessoal'!$F$113:$F$122)*(IF('Gastos com Pessoal'!$G$113:$G$122&lt;=AI$1,1,0))*INDIRECT(CONCATENATE("'Gastos com Pessoal'!",$BM49)))+SUM((AI$1&gt;='Gastos com Pessoal'!$E$7:$E$106)*(AI$1&lt;='Gastos com Pessoal'!$F$7:$F$106)*(IF('Gastos com Pessoal'!$L$7:$L$106&lt;=AI$1,1,0))*INDIRECT(CONCATENATE("'Gastos com Pessoal'!",$BN49)))+SUM((AI$1&gt;='Gastos com Pessoal'!$E$113:$E$122)*(AI$1&lt;='Gastos com Pessoal'!$F$113:$F$122)*(IF('Gastos com Pessoal'!$L$113:$L$122&lt;=AI$1,1,0))*INDIRECT(CONCATENATE("'Gastos com Pessoal'!",$BO49)))+SUM((AI$1&gt;='Gastos com Pessoal'!$E$7:$E$106)*(AI$1&lt;='Gastos com Pessoal'!$F$7:$F$106)*(IF('Gastos com Pessoal'!$Q$7:$Q$106&lt;=AI$1,1,0))*INDIRECT(CONCATENATE("'Gastos com Pessoal'!",$BP49)))+SUM((AI$1&gt;='Gastos com Pessoal'!$E$113:$E$122)*(AI$1&lt;='Gastos com Pessoal'!$F$113:$F$122)*(IF('Gastos com Pessoal'!$Q$113:$Q$122&lt;=AI$1,1,0))*INDIRECT(CONCATENATE("'Gastos com Pessoal'!",$BQ49)))</f>
        <v>0</v>
      </c>
      <c r="AJ49" s="149">
        <f t="array" aca="1" ref="AJ49" ca="1">SUM((AJ$1&gt;='Gastos com Pessoal'!$E$7:$E$106)*(AJ$1&lt;='Gastos com Pessoal'!$F$7:$F$106)*INDIRECT(CONCATENATE("'Encargos e Benefícios'!",$BJ49)))+SUM((AJ$1&gt;='Gastos com Pessoal'!$E$113:$E$122)*(AJ$1&lt;='Gastos com Pessoal'!$F$113:$F$122)*INDIRECT(CONCATENATE("'Encargos e Benefícios'!",$BK49)))+SUM((AJ$1&gt;='Gastos com Pessoal'!$E$7:$E$106)*(AJ$1&lt;='Gastos com Pessoal'!$F$7:$F$106)*(IF('Gastos com Pessoal'!$G$7:$G$106&lt;=AJ$1,1,0))*INDIRECT(CONCATENATE("'Gastos com Pessoal'!",$BL49)))+SUM((AJ$1&gt;='Gastos com Pessoal'!$E$113:$E$122)*(AJ$1&lt;='Gastos com Pessoal'!$F$113:$F$122)*(IF('Gastos com Pessoal'!$G$113:$G$122&lt;=AJ$1,1,0))*INDIRECT(CONCATENATE("'Gastos com Pessoal'!",$BM49)))+SUM((AJ$1&gt;='Gastos com Pessoal'!$E$7:$E$106)*(AJ$1&lt;='Gastos com Pessoal'!$F$7:$F$106)*(IF('Gastos com Pessoal'!$L$7:$L$106&lt;=AJ$1,1,0))*INDIRECT(CONCATENATE("'Gastos com Pessoal'!",$BN49)))+SUM((AJ$1&gt;='Gastos com Pessoal'!$E$113:$E$122)*(AJ$1&lt;='Gastos com Pessoal'!$F$113:$F$122)*(IF('Gastos com Pessoal'!$L$113:$L$122&lt;=AJ$1,1,0))*INDIRECT(CONCATENATE("'Gastos com Pessoal'!",$BO49)))+SUM((AJ$1&gt;='Gastos com Pessoal'!$E$7:$E$106)*(AJ$1&lt;='Gastos com Pessoal'!$F$7:$F$106)*(IF('Gastos com Pessoal'!$Q$7:$Q$106&lt;=AJ$1,1,0))*INDIRECT(CONCATENATE("'Gastos com Pessoal'!",$BP49)))+SUM((AJ$1&gt;='Gastos com Pessoal'!$E$113:$E$122)*(AJ$1&lt;='Gastos com Pessoal'!$F$113:$F$122)*(IF('Gastos com Pessoal'!$Q$113:$Q$122&lt;=AJ$1,1,0))*INDIRECT(CONCATENATE("'Gastos com Pessoal'!",$BQ49)))</f>
        <v>0</v>
      </c>
      <c r="AK49" s="149">
        <f t="array" aca="1" ref="AK49" ca="1">SUM((AK$1&gt;='Gastos com Pessoal'!$E$7:$E$106)*(AK$1&lt;='Gastos com Pessoal'!$F$7:$F$106)*INDIRECT(CONCATENATE("'Encargos e Benefícios'!",$BJ49)))+SUM((AK$1&gt;='Gastos com Pessoal'!$E$113:$E$122)*(AK$1&lt;='Gastos com Pessoal'!$F$113:$F$122)*INDIRECT(CONCATENATE("'Encargos e Benefícios'!",$BK49)))+SUM((AK$1&gt;='Gastos com Pessoal'!$E$7:$E$106)*(AK$1&lt;='Gastos com Pessoal'!$F$7:$F$106)*(IF('Gastos com Pessoal'!$G$7:$G$106&lt;=AK$1,1,0))*INDIRECT(CONCATENATE("'Gastos com Pessoal'!",$BL49)))+SUM((AK$1&gt;='Gastos com Pessoal'!$E$113:$E$122)*(AK$1&lt;='Gastos com Pessoal'!$F$113:$F$122)*(IF('Gastos com Pessoal'!$G$113:$G$122&lt;=AK$1,1,0))*INDIRECT(CONCATENATE("'Gastos com Pessoal'!",$BM49)))+SUM((AK$1&gt;='Gastos com Pessoal'!$E$7:$E$106)*(AK$1&lt;='Gastos com Pessoal'!$F$7:$F$106)*(IF('Gastos com Pessoal'!$L$7:$L$106&lt;=AK$1,1,0))*INDIRECT(CONCATENATE("'Gastos com Pessoal'!",$BN49)))+SUM((AK$1&gt;='Gastos com Pessoal'!$E$113:$E$122)*(AK$1&lt;='Gastos com Pessoal'!$F$113:$F$122)*(IF('Gastos com Pessoal'!$L$113:$L$122&lt;=AK$1,1,0))*INDIRECT(CONCATENATE("'Gastos com Pessoal'!",$BO49)))+SUM((AK$1&gt;='Gastos com Pessoal'!$E$7:$E$106)*(AK$1&lt;='Gastos com Pessoal'!$F$7:$F$106)*(IF('Gastos com Pessoal'!$Q$7:$Q$106&lt;=AK$1,1,0))*INDIRECT(CONCATENATE("'Gastos com Pessoal'!",$BP49)))+SUM((AK$1&gt;='Gastos com Pessoal'!$E$113:$E$122)*(AK$1&lt;='Gastos com Pessoal'!$F$113:$F$122)*(IF('Gastos com Pessoal'!$Q$113:$Q$122&lt;=AK$1,1,0))*INDIRECT(CONCATENATE("'Gastos com Pessoal'!",$BQ49)))</f>
        <v>0</v>
      </c>
      <c r="AL49" s="149">
        <f t="array" aca="1" ref="AL49" ca="1">SUM((AL$1&gt;='Gastos com Pessoal'!$E$7:$E$106)*(AL$1&lt;='Gastos com Pessoal'!$F$7:$F$106)*INDIRECT(CONCATENATE("'Encargos e Benefícios'!",$BJ49)))+SUM((AL$1&gt;='Gastos com Pessoal'!$E$113:$E$122)*(AL$1&lt;='Gastos com Pessoal'!$F$113:$F$122)*INDIRECT(CONCATENATE("'Encargos e Benefícios'!",$BK49)))+SUM((AL$1&gt;='Gastos com Pessoal'!$E$7:$E$106)*(AL$1&lt;='Gastos com Pessoal'!$F$7:$F$106)*(IF('Gastos com Pessoal'!$G$7:$G$106&lt;=AL$1,1,0))*INDIRECT(CONCATENATE("'Gastos com Pessoal'!",$BL49)))+SUM((AL$1&gt;='Gastos com Pessoal'!$E$113:$E$122)*(AL$1&lt;='Gastos com Pessoal'!$F$113:$F$122)*(IF('Gastos com Pessoal'!$G$113:$G$122&lt;=AL$1,1,0))*INDIRECT(CONCATENATE("'Gastos com Pessoal'!",$BM49)))+SUM((AL$1&gt;='Gastos com Pessoal'!$E$7:$E$106)*(AL$1&lt;='Gastos com Pessoal'!$F$7:$F$106)*(IF('Gastos com Pessoal'!$L$7:$L$106&lt;=AL$1,1,0))*INDIRECT(CONCATENATE("'Gastos com Pessoal'!",$BN49)))+SUM((AL$1&gt;='Gastos com Pessoal'!$E$113:$E$122)*(AL$1&lt;='Gastos com Pessoal'!$F$113:$F$122)*(IF('Gastos com Pessoal'!$L$113:$L$122&lt;=AL$1,1,0))*INDIRECT(CONCATENATE("'Gastos com Pessoal'!",$BO49)))+SUM((AL$1&gt;='Gastos com Pessoal'!$E$7:$E$106)*(AL$1&lt;='Gastos com Pessoal'!$F$7:$F$106)*(IF('Gastos com Pessoal'!$Q$7:$Q$106&lt;=AL$1,1,0))*INDIRECT(CONCATENATE("'Gastos com Pessoal'!",$BP49)))+SUM((AL$1&gt;='Gastos com Pessoal'!$E$113:$E$122)*(AL$1&lt;='Gastos com Pessoal'!$F$113:$F$122)*(IF('Gastos com Pessoal'!$Q$113:$Q$122&lt;=AL$1,1,0))*INDIRECT(CONCATENATE("'Gastos com Pessoal'!",$BQ49)))</f>
        <v>0</v>
      </c>
      <c r="AM49" s="149">
        <f t="array" aca="1" ref="AM49" ca="1">SUM((AM$1&gt;='Gastos com Pessoal'!$E$7:$E$106)*(AM$1&lt;='Gastos com Pessoal'!$F$7:$F$106)*INDIRECT(CONCATENATE("'Encargos e Benefícios'!",$BJ49)))+SUM((AM$1&gt;='Gastos com Pessoal'!$E$113:$E$122)*(AM$1&lt;='Gastos com Pessoal'!$F$113:$F$122)*INDIRECT(CONCATENATE("'Encargos e Benefícios'!",$BK49)))+SUM((AM$1&gt;='Gastos com Pessoal'!$E$7:$E$106)*(AM$1&lt;='Gastos com Pessoal'!$F$7:$F$106)*(IF('Gastos com Pessoal'!$G$7:$G$106&lt;=AM$1,1,0))*INDIRECT(CONCATENATE("'Gastos com Pessoal'!",$BL49)))+SUM((AM$1&gt;='Gastos com Pessoal'!$E$113:$E$122)*(AM$1&lt;='Gastos com Pessoal'!$F$113:$F$122)*(IF('Gastos com Pessoal'!$G$113:$G$122&lt;=AM$1,1,0))*INDIRECT(CONCATENATE("'Gastos com Pessoal'!",$BM49)))+SUM((AM$1&gt;='Gastos com Pessoal'!$E$7:$E$106)*(AM$1&lt;='Gastos com Pessoal'!$F$7:$F$106)*(IF('Gastos com Pessoal'!$L$7:$L$106&lt;=AM$1,1,0))*INDIRECT(CONCATENATE("'Gastos com Pessoal'!",$BN49)))+SUM((AM$1&gt;='Gastos com Pessoal'!$E$113:$E$122)*(AM$1&lt;='Gastos com Pessoal'!$F$113:$F$122)*(IF('Gastos com Pessoal'!$L$113:$L$122&lt;=AM$1,1,0))*INDIRECT(CONCATENATE("'Gastos com Pessoal'!",$BO49)))+SUM((AM$1&gt;='Gastos com Pessoal'!$E$7:$E$106)*(AM$1&lt;='Gastos com Pessoal'!$F$7:$F$106)*(IF('Gastos com Pessoal'!$Q$7:$Q$106&lt;=AM$1,1,0))*INDIRECT(CONCATENATE("'Gastos com Pessoal'!",$BP49)))+SUM((AM$1&gt;='Gastos com Pessoal'!$E$113:$E$122)*(AM$1&lt;='Gastos com Pessoal'!$F$113:$F$122)*(IF('Gastos com Pessoal'!$Q$113:$Q$122&lt;=AM$1,1,0))*INDIRECT(CONCATENATE("'Gastos com Pessoal'!",$BQ49)))</f>
        <v>0</v>
      </c>
      <c r="AN49" s="149">
        <f t="array" aca="1" ref="AN49" ca="1">SUM((AN$1&gt;='Gastos com Pessoal'!$E$7:$E$106)*(AN$1&lt;='Gastos com Pessoal'!$F$7:$F$106)*INDIRECT(CONCATENATE("'Encargos e Benefícios'!",$BJ49)))+SUM((AN$1&gt;='Gastos com Pessoal'!$E$113:$E$122)*(AN$1&lt;='Gastos com Pessoal'!$F$113:$F$122)*INDIRECT(CONCATENATE("'Encargos e Benefícios'!",$BK49)))+SUM((AN$1&gt;='Gastos com Pessoal'!$E$7:$E$106)*(AN$1&lt;='Gastos com Pessoal'!$F$7:$F$106)*(IF('Gastos com Pessoal'!$G$7:$G$106&lt;=AN$1,1,0))*INDIRECT(CONCATENATE("'Gastos com Pessoal'!",$BL49)))+SUM((AN$1&gt;='Gastos com Pessoal'!$E$113:$E$122)*(AN$1&lt;='Gastos com Pessoal'!$F$113:$F$122)*(IF('Gastos com Pessoal'!$G$113:$G$122&lt;=AN$1,1,0))*INDIRECT(CONCATENATE("'Gastos com Pessoal'!",$BM49)))+SUM((AN$1&gt;='Gastos com Pessoal'!$E$7:$E$106)*(AN$1&lt;='Gastos com Pessoal'!$F$7:$F$106)*(IF('Gastos com Pessoal'!$L$7:$L$106&lt;=AN$1,1,0))*INDIRECT(CONCATENATE("'Gastos com Pessoal'!",$BN49)))+SUM((AN$1&gt;='Gastos com Pessoal'!$E$113:$E$122)*(AN$1&lt;='Gastos com Pessoal'!$F$113:$F$122)*(IF('Gastos com Pessoal'!$L$113:$L$122&lt;=AN$1,1,0))*INDIRECT(CONCATENATE("'Gastos com Pessoal'!",$BO49)))+SUM((AN$1&gt;='Gastos com Pessoal'!$E$7:$E$106)*(AN$1&lt;='Gastos com Pessoal'!$F$7:$F$106)*(IF('Gastos com Pessoal'!$Q$7:$Q$106&lt;=AN$1,1,0))*INDIRECT(CONCATENATE("'Gastos com Pessoal'!",$BP49)))+SUM((AN$1&gt;='Gastos com Pessoal'!$E$113:$E$122)*(AN$1&lt;='Gastos com Pessoal'!$F$113:$F$122)*(IF('Gastos com Pessoal'!$Q$113:$Q$122&lt;=AN$1,1,0))*INDIRECT(CONCATENATE("'Gastos com Pessoal'!",$BQ49)))</f>
        <v>0</v>
      </c>
      <c r="AO49" s="149">
        <f t="array" aca="1" ref="AO49" ca="1">SUM((AO$1&gt;='Gastos com Pessoal'!$E$7:$E$106)*(AO$1&lt;='Gastos com Pessoal'!$F$7:$F$106)*INDIRECT(CONCATENATE("'Encargos e Benefícios'!",$BJ49)))+SUM((AO$1&gt;='Gastos com Pessoal'!$E$113:$E$122)*(AO$1&lt;='Gastos com Pessoal'!$F$113:$F$122)*INDIRECT(CONCATENATE("'Encargos e Benefícios'!",$BK49)))+SUM((AO$1&gt;='Gastos com Pessoal'!$E$7:$E$106)*(AO$1&lt;='Gastos com Pessoal'!$F$7:$F$106)*(IF('Gastos com Pessoal'!$G$7:$G$106&lt;=AO$1,1,0))*INDIRECT(CONCATENATE("'Gastos com Pessoal'!",$BL49)))+SUM((AO$1&gt;='Gastos com Pessoal'!$E$113:$E$122)*(AO$1&lt;='Gastos com Pessoal'!$F$113:$F$122)*(IF('Gastos com Pessoal'!$G$113:$G$122&lt;=AO$1,1,0))*INDIRECT(CONCATENATE("'Gastos com Pessoal'!",$BM49)))+SUM((AO$1&gt;='Gastos com Pessoal'!$E$7:$E$106)*(AO$1&lt;='Gastos com Pessoal'!$F$7:$F$106)*(IF('Gastos com Pessoal'!$L$7:$L$106&lt;=AO$1,1,0))*INDIRECT(CONCATENATE("'Gastos com Pessoal'!",$BN49)))+SUM((AO$1&gt;='Gastos com Pessoal'!$E$113:$E$122)*(AO$1&lt;='Gastos com Pessoal'!$F$113:$F$122)*(IF('Gastos com Pessoal'!$L$113:$L$122&lt;=AO$1,1,0))*INDIRECT(CONCATENATE("'Gastos com Pessoal'!",$BO49)))+SUM((AO$1&gt;='Gastos com Pessoal'!$E$7:$E$106)*(AO$1&lt;='Gastos com Pessoal'!$F$7:$F$106)*(IF('Gastos com Pessoal'!$Q$7:$Q$106&lt;=AO$1,1,0))*INDIRECT(CONCATENATE("'Gastos com Pessoal'!",$BP49)))+SUM((AO$1&gt;='Gastos com Pessoal'!$E$113:$E$122)*(AO$1&lt;='Gastos com Pessoal'!$F$113:$F$122)*(IF('Gastos com Pessoal'!$Q$113:$Q$122&lt;=AO$1,1,0))*INDIRECT(CONCATENATE("'Gastos com Pessoal'!",$BQ49)))</f>
        <v>0</v>
      </c>
      <c r="AP49" s="149">
        <f t="array" aca="1" ref="AP49" ca="1">SUM((AP$1&gt;='Gastos com Pessoal'!$E$7:$E$106)*(AP$1&lt;='Gastos com Pessoal'!$F$7:$F$106)*INDIRECT(CONCATENATE("'Encargos e Benefícios'!",$BJ49)))+SUM((AP$1&gt;='Gastos com Pessoal'!$E$113:$E$122)*(AP$1&lt;='Gastos com Pessoal'!$F$113:$F$122)*INDIRECT(CONCATENATE("'Encargos e Benefícios'!",$BK49)))+SUM((AP$1&gt;='Gastos com Pessoal'!$E$7:$E$106)*(AP$1&lt;='Gastos com Pessoal'!$F$7:$F$106)*(IF('Gastos com Pessoal'!$G$7:$G$106&lt;=AP$1,1,0))*INDIRECT(CONCATENATE("'Gastos com Pessoal'!",$BL49)))+SUM((AP$1&gt;='Gastos com Pessoal'!$E$113:$E$122)*(AP$1&lt;='Gastos com Pessoal'!$F$113:$F$122)*(IF('Gastos com Pessoal'!$G$113:$G$122&lt;=AP$1,1,0))*INDIRECT(CONCATENATE("'Gastos com Pessoal'!",$BM49)))+SUM((AP$1&gt;='Gastos com Pessoal'!$E$7:$E$106)*(AP$1&lt;='Gastos com Pessoal'!$F$7:$F$106)*(IF('Gastos com Pessoal'!$L$7:$L$106&lt;=AP$1,1,0))*INDIRECT(CONCATENATE("'Gastos com Pessoal'!",$BN49)))+SUM((AP$1&gt;='Gastos com Pessoal'!$E$113:$E$122)*(AP$1&lt;='Gastos com Pessoal'!$F$113:$F$122)*(IF('Gastos com Pessoal'!$L$113:$L$122&lt;=AP$1,1,0))*INDIRECT(CONCATENATE("'Gastos com Pessoal'!",$BO49)))+SUM((AP$1&gt;='Gastos com Pessoal'!$E$7:$E$106)*(AP$1&lt;='Gastos com Pessoal'!$F$7:$F$106)*(IF('Gastos com Pessoal'!$Q$7:$Q$106&lt;=AP$1,1,0))*INDIRECT(CONCATENATE("'Gastos com Pessoal'!",$BP49)))+SUM((AP$1&gt;='Gastos com Pessoal'!$E$113:$E$122)*(AP$1&lt;='Gastos com Pessoal'!$F$113:$F$122)*(IF('Gastos com Pessoal'!$Q$113:$Q$122&lt;=AP$1,1,0))*INDIRECT(CONCATENATE("'Gastos com Pessoal'!",$BQ49)))</f>
        <v>0</v>
      </c>
      <c r="AQ49" s="149">
        <f t="array" aca="1" ref="AQ49" ca="1">SUM((AQ$1&gt;='Gastos com Pessoal'!$E$7:$E$106)*(AQ$1&lt;='Gastos com Pessoal'!$F$7:$F$106)*INDIRECT(CONCATENATE("'Encargos e Benefícios'!",$BJ49)))+SUM((AQ$1&gt;='Gastos com Pessoal'!$E$113:$E$122)*(AQ$1&lt;='Gastos com Pessoal'!$F$113:$F$122)*INDIRECT(CONCATENATE("'Encargos e Benefícios'!",$BK49)))+SUM((AQ$1&gt;='Gastos com Pessoal'!$E$7:$E$106)*(AQ$1&lt;='Gastos com Pessoal'!$F$7:$F$106)*(IF('Gastos com Pessoal'!$G$7:$G$106&lt;=AQ$1,1,0))*INDIRECT(CONCATENATE("'Gastos com Pessoal'!",$BL49)))+SUM((AQ$1&gt;='Gastos com Pessoal'!$E$113:$E$122)*(AQ$1&lt;='Gastos com Pessoal'!$F$113:$F$122)*(IF('Gastos com Pessoal'!$G$113:$G$122&lt;=AQ$1,1,0))*INDIRECT(CONCATENATE("'Gastos com Pessoal'!",$BM49)))+SUM((AQ$1&gt;='Gastos com Pessoal'!$E$7:$E$106)*(AQ$1&lt;='Gastos com Pessoal'!$F$7:$F$106)*(IF('Gastos com Pessoal'!$L$7:$L$106&lt;=AQ$1,1,0))*INDIRECT(CONCATENATE("'Gastos com Pessoal'!",$BN49)))+SUM((AQ$1&gt;='Gastos com Pessoal'!$E$113:$E$122)*(AQ$1&lt;='Gastos com Pessoal'!$F$113:$F$122)*(IF('Gastos com Pessoal'!$L$113:$L$122&lt;=AQ$1,1,0))*INDIRECT(CONCATENATE("'Gastos com Pessoal'!",$BO49)))+SUM((AQ$1&gt;='Gastos com Pessoal'!$E$7:$E$106)*(AQ$1&lt;='Gastos com Pessoal'!$F$7:$F$106)*(IF('Gastos com Pessoal'!$Q$7:$Q$106&lt;=AQ$1,1,0))*INDIRECT(CONCATENATE("'Gastos com Pessoal'!",$BP49)))+SUM((AQ$1&gt;='Gastos com Pessoal'!$E$113:$E$122)*(AQ$1&lt;='Gastos com Pessoal'!$F$113:$F$122)*(IF('Gastos com Pessoal'!$Q$113:$Q$122&lt;=AQ$1,1,0))*INDIRECT(CONCATENATE("'Gastos com Pessoal'!",$BQ49)))</f>
        <v>0</v>
      </c>
      <c r="AR49" s="149">
        <f t="array" aca="1" ref="AR49" ca="1">SUM((AR$1&gt;='Gastos com Pessoal'!$E$7:$E$106)*(AR$1&lt;='Gastos com Pessoal'!$F$7:$F$106)*INDIRECT(CONCATENATE("'Encargos e Benefícios'!",$BJ49)))+SUM((AR$1&gt;='Gastos com Pessoal'!$E$113:$E$122)*(AR$1&lt;='Gastos com Pessoal'!$F$113:$F$122)*INDIRECT(CONCATENATE("'Encargos e Benefícios'!",$BK49)))+SUM((AR$1&gt;='Gastos com Pessoal'!$E$7:$E$106)*(AR$1&lt;='Gastos com Pessoal'!$F$7:$F$106)*(IF('Gastos com Pessoal'!$G$7:$G$106&lt;=AR$1,1,0))*INDIRECT(CONCATENATE("'Gastos com Pessoal'!",$BL49)))+SUM((AR$1&gt;='Gastos com Pessoal'!$E$113:$E$122)*(AR$1&lt;='Gastos com Pessoal'!$F$113:$F$122)*(IF('Gastos com Pessoal'!$G$113:$G$122&lt;=AR$1,1,0))*INDIRECT(CONCATENATE("'Gastos com Pessoal'!",$BM49)))+SUM((AR$1&gt;='Gastos com Pessoal'!$E$7:$E$106)*(AR$1&lt;='Gastos com Pessoal'!$F$7:$F$106)*(IF('Gastos com Pessoal'!$L$7:$L$106&lt;=AR$1,1,0))*INDIRECT(CONCATENATE("'Gastos com Pessoal'!",$BN49)))+SUM((AR$1&gt;='Gastos com Pessoal'!$E$113:$E$122)*(AR$1&lt;='Gastos com Pessoal'!$F$113:$F$122)*(IF('Gastos com Pessoal'!$L$113:$L$122&lt;=AR$1,1,0))*INDIRECT(CONCATENATE("'Gastos com Pessoal'!",$BO49)))+SUM((AR$1&gt;='Gastos com Pessoal'!$E$7:$E$106)*(AR$1&lt;='Gastos com Pessoal'!$F$7:$F$106)*(IF('Gastos com Pessoal'!$Q$7:$Q$106&lt;=AR$1,1,0))*INDIRECT(CONCATENATE("'Gastos com Pessoal'!",$BP49)))+SUM((AR$1&gt;='Gastos com Pessoal'!$E$113:$E$122)*(AR$1&lt;='Gastos com Pessoal'!$F$113:$F$122)*(IF('Gastos com Pessoal'!$Q$113:$Q$122&lt;=AR$1,1,0))*INDIRECT(CONCATENATE("'Gastos com Pessoal'!",$BQ49)))</f>
        <v>0</v>
      </c>
      <c r="AS49" s="149">
        <f t="array" aca="1" ref="AS49" ca="1">SUM((AS$1&gt;='Gastos com Pessoal'!$E$7:$E$106)*(AS$1&lt;='Gastos com Pessoal'!$F$7:$F$106)*INDIRECT(CONCATENATE("'Encargos e Benefícios'!",$BJ49)))+SUM((AS$1&gt;='Gastos com Pessoal'!$E$113:$E$122)*(AS$1&lt;='Gastos com Pessoal'!$F$113:$F$122)*INDIRECT(CONCATENATE("'Encargos e Benefícios'!",$BK49)))+SUM((AS$1&gt;='Gastos com Pessoal'!$E$7:$E$106)*(AS$1&lt;='Gastos com Pessoal'!$F$7:$F$106)*(IF('Gastos com Pessoal'!$G$7:$G$106&lt;=AS$1,1,0))*INDIRECT(CONCATENATE("'Gastos com Pessoal'!",$BL49)))+SUM((AS$1&gt;='Gastos com Pessoal'!$E$113:$E$122)*(AS$1&lt;='Gastos com Pessoal'!$F$113:$F$122)*(IF('Gastos com Pessoal'!$G$113:$G$122&lt;=AS$1,1,0))*INDIRECT(CONCATENATE("'Gastos com Pessoal'!",$BM49)))+SUM((AS$1&gt;='Gastos com Pessoal'!$E$7:$E$106)*(AS$1&lt;='Gastos com Pessoal'!$F$7:$F$106)*(IF('Gastos com Pessoal'!$L$7:$L$106&lt;=AS$1,1,0))*INDIRECT(CONCATENATE("'Gastos com Pessoal'!",$BN49)))+SUM((AS$1&gt;='Gastos com Pessoal'!$E$113:$E$122)*(AS$1&lt;='Gastos com Pessoal'!$F$113:$F$122)*(IF('Gastos com Pessoal'!$L$113:$L$122&lt;=AS$1,1,0))*INDIRECT(CONCATENATE("'Gastos com Pessoal'!",$BO49)))+SUM((AS$1&gt;='Gastos com Pessoal'!$E$7:$E$106)*(AS$1&lt;='Gastos com Pessoal'!$F$7:$F$106)*(IF('Gastos com Pessoal'!$Q$7:$Q$106&lt;=AS$1,1,0))*INDIRECT(CONCATENATE("'Gastos com Pessoal'!",$BP49)))+SUM((AS$1&gt;='Gastos com Pessoal'!$E$113:$E$122)*(AS$1&lt;='Gastos com Pessoal'!$F$113:$F$122)*(IF('Gastos com Pessoal'!$Q$113:$Q$122&lt;=AS$1,1,0))*INDIRECT(CONCATENATE("'Gastos com Pessoal'!",$BQ49)))</f>
        <v>0</v>
      </c>
      <c r="AT49" s="149">
        <f t="array" aca="1" ref="AT49" ca="1">SUM((AT$1&gt;='Gastos com Pessoal'!$E$7:$E$106)*(AT$1&lt;='Gastos com Pessoal'!$F$7:$F$106)*INDIRECT(CONCATENATE("'Encargos e Benefícios'!",$BJ49)))+SUM((AT$1&gt;='Gastos com Pessoal'!$E$113:$E$122)*(AT$1&lt;='Gastos com Pessoal'!$F$113:$F$122)*INDIRECT(CONCATENATE("'Encargos e Benefícios'!",$BK49)))+SUM((AT$1&gt;='Gastos com Pessoal'!$E$7:$E$106)*(AT$1&lt;='Gastos com Pessoal'!$F$7:$F$106)*(IF('Gastos com Pessoal'!$G$7:$G$106&lt;=AT$1,1,0))*INDIRECT(CONCATENATE("'Gastos com Pessoal'!",$BL49)))+SUM((AT$1&gt;='Gastos com Pessoal'!$E$113:$E$122)*(AT$1&lt;='Gastos com Pessoal'!$F$113:$F$122)*(IF('Gastos com Pessoal'!$G$113:$G$122&lt;=AT$1,1,0))*INDIRECT(CONCATENATE("'Gastos com Pessoal'!",$BM49)))+SUM((AT$1&gt;='Gastos com Pessoal'!$E$7:$E$106)*(AT$1&lt;='Gastos com Pessoal'!$F$7:$F$106)*(IF('Gastos com Pessoal'!$L$7:$L$106&lt;=AT$1,1,0))*INDIRECT(CONCATENATE("'Gastos com Pessoal'!",$BN49)))+SUM((AT$1&gt;='Gastos com Pessoal'!$E$113:$E$122)*(AT$1&lt;='Gastos com Pessoal'!$F$113:$F$122)*(IF('Gastos com Pessoal'!$L$113:$L$122&lt;=AT$1,1,0))*INDIRECT(CONCATENATE("'Gastos com Pessoal'!",$BO49)))+SUM((AT$1&gt;='Gastos com Pessoal'!$E$7:$E$106)*(AT$1&lt;='Gastos com Pessoal'!$F$7:$F$106)*(IF('Gastos com Pessoal'!$Q$7:$Q$106&lt;=AT$1,1,0))*INDIRECT(CONCATENATE("'Gastos com Pessoal'!",$BP49)))+SUM((AT$1&gt;='Gastos com Pessoal'!$E$113:$E$122)*(AT$1&lt;='Gastos com Pessoal'!$F$113:$F$122)*(IF('Gastos com Pessoal'!$Q$113:$Q$122&lt;=AT$1,1,0))*INDIRECT(CONCATENATE("'Gastos com Pessoal'!",$BQ49)))</f>
        <v>0</v>
      </c>
      <c r="AU49" s="149">
        <f t="array" aca="1" ref="AU49" ca="1">SUM((AU$1&gt;='Gastos com Pessoal'!$E$7:$E$106)*(AU$1&lt;='Gastos com Pessoal'!$F$7:$F$106)*INDIRECT(CONCATENATE("'Encargos e Benefícios'!",$BJ49)))+SUM((AU$1&gt;='Gastos com Pessoal'!$E$113:$E$122)*(AU$1&lt;='Gastos com Pessoal'!$F$113:$F$122)*INDIRECT(CONCATENATE("'Encargos e Benefícios'!",$BK49)))+SUM((AU$1&gt;='Gastos com Pessoal'!$E$7:$E$106)*(AU$1&lt;='Gastos com Pessoal'!$F$7:$F$106)*(IF('Gastos com Pessoal'!$G$7:$G$106&lt;=AU$1,1,0))*INDIRECT(CONCATENATE("'Gastos com Pessoal'!",$BL49)))+SUM((AU$1&gt;='Gastos com Pessoal'!$E$113:$E$122)*(AU$1&lt;='Gastos com Pessoal'!$F$113:$F$122)*(IF('Gastos com Pessoal'!$G$113:$G$122&lt;=AU$1,1,0))*INDIRECT(CONCATENATE("'Gastos com Pessoal'!",$BM49)))+SUM((AU$1&gt;='Gastos com Pessoal'!$E$7:$E$106)*(AU$1&lt;='Gastos com Pessoal'!$F$7:$F$106)*(IF('Gastos com Pessoal'!$L$7:$L$106&lt;=AU$1,1,0))*INDIRECT(CONCATENATE("'Gastos com Pessoal'!",$BN49)))+SUM((AU$1&gt;='Gastos com Pessoal'!$E$113:$E$122)*(AU$1&lt;='Gastos com Pessoal'!$F$113:$F$122)*(IF('Gastos com Pessoal'!$L$113:$L$122&lt;=AU$1,1,0))*INDIRECT(CONCATENATE("'Gastos com Pessoal'!",$BO49)))+SUM((AU$1&gt;='Gastos com Pessoal'!$E$7:$E$106)*(AU$1&lt;='Gastos com Pessoal'!$F$7:$F$106)*(IF('Gastos com Pessoal'!$Q$7:$Q$106&lt;=AU$1,1,0))*INDIRECT(CONCATENATE("'Gastos com Pessoal'!",$BP49)))+SUM((AU$1&gt;='Gastos com Pessoal'!$E$113:$E$122)*(AU$1&lt;='Gastos com Pessoal'!$F$113:$F$122)*(IF('Gastos com Pessoal'!$Q$113:$Q$122&lt;=AU$1,1,0))*INDIRECT(CONCATENATE("'Gastos com Pessoal'!",$BQ49)))</f>
        <v>0</v>
      </c>
      <c r="AV49" s="149">
        <f t="array" aca="1" ref="AV49" ca="1">SUM((AV$1&gt;='Gastos com Pessoal'!$E$7:$E$106)*(AV$1&lt;='Gastos com Pessoal'!$F$7:$F$106)*INDIRECT(CONCATENATE("'Encargos e Benefícios'!",$BJ49)))+SUM((AV$1&gt;='Gastos com Pessoal'!$E$113:$E$122)*(AV$1&lt;='Gastos com Pessoal'!$F$113:$F$122)*INDIRECT(CONCATENATE("'Encargos e Benefícios'!",$BK49)))+SUM((AV$1&gt;='Gastos com Pessoal'!$E$7:$E$106)*(AV$1&lt;='Gastos com Pessoal'!$F$7:$F$106)*(IF('Gastos com Pessoal'!$G$7:$G$106&lt;=AV$1,1,0))*INDIRECT(CONCATENATE("'Gastos com Pessoal'!",$BL49)))+SUM((AV$1&gt;='Gastos com Pessoal'!$E$113:$E$122)*(AV$1&lt;='Gastos com Pessoal'!$F$113:$F$122)*(IF('Gastos com Pessoal'!$G$113:$G$122&lt;=AV$1,1,0))*INDIRECT(CONCATENATE("'Gastos com Pessoal'!",$BM49)))+SUM((AV$1&gt;='Gastos com Pessoal'!$E$7:$E$106)*(AV$1&lt;='Gastos com Pessoal'!$F$7:$F$106)*(IF('Gastos com Pessoal'!$L$7:$L$106&lt;=AV$1,1,0))*INDIRECT(CONCATENATE("'Gastos com Pessoal'!",$BN49)))+SUM((AV$1&gt;='Gastos com Pessoal'!$E$113:$E$122)*(AV$1&lt;='Gastos com Pessoal'!$F$113:$F$122)*(IF('Gastos com Pessoal'!$L$113:$L$122&lt;=AV$1,1,0))*INDIRECT(CONCATENATE("'Gastos com Pessoal'!",$BO49)))+SUM((AV$1&gt;='Gastos com Pessoal'!$E$7:$E$106)*(AV$1&lt;='Gastos com Pessoal'!$F$7:$F$106)*(IF('Gastos com Pessoal'!$Q$7:$Q$106&lt;=AV$1,1,0))*INDIRECT(CONCATENATE("'Gastos com Pessoal'!",$BP49)))+SUM((AV$1&gt;='Gastos com Pessoal'!$E$113:$E$122)*(AV$1&lt;='Gastos com Pessoal'!$F$113:$F$122)*(IF('Gastos com Pessoal'!$Q$113:$Q$122&lt;=AV$1,1,0))*INDIRECT(CONCATENATE("'Gastos com Pessoal'!",$BQ49)))</f>
        <v>0</v>
      </c>
      <c r="AW49" s="149">
        <f t="array" aca="1" ref="AW49" ca="1">SUM((AW$1&gt;='Gastos com Pessoal'!$E$7:$E$106)*(AW$1&lt;='Gastos com Pessoal'!$F$7:$F$106)*INDIRECT(CONCATENATE("'Encargos e Benefícios'!",$BJ49)))+SUM((AW$1&gt;='Gastos com Pessoal'!$E$113:$E$122)*(AW$1&lt;='Gastos com Pessoal'!$F$113:$F$122)*INDIRECT(CONCATENATE("'Encargos e Benefícios'!",$BK49)))+SUM((AW$1&gt;='Gastos com Pessoal'!$E$7:$E$106)*(AW$1&lt;='Gastos com Pessoal'!$F$7:$F$106)*(IF('Gastos com Pessoal'!$G$7:$G$106&lt;=AW$1,1,0))*INDIRECT(CONCATENATE("'Gastos com Pessoal'!",$BL49)))+SUM((AW$1&gt;='Gastos com Pessoal'!$E$113:$E$122)*(AW$1&lt;='Gastos com Pessoal'!$F$113:$F$122)*(IF('Gastos com Pessoal'!$G$113:$G$122&lt;=AW$1,1,0))*INDIRECT(CONCATENATE("'Gastos com Pessoal'!",$BM49)))+SUM((AW$1&gt;='Gastos com Pessoal'!$E$7:$E$106)*(AW$1&lt;='Gastos com Pessoal'!$F$7:$F$106)*(IF('Gastos com Pessoal'!$L$7:$L$106&lt;=AW$1,1,0))*INDIRECT(CONCATENATE("'Gastos com Pessoal'!",$BN49)))+SUM((AW$1&gt;='Gastos com Pessoal'!$E$113:$E$122)*(AW$1&lt;='Gastos com Pessoal'!$F$113:$F$122)*(IF('Gastos com Pessoal'!$L$113:$L$122&lt;=AW$1,1,0))*INDIRECT(CONCATENATE("'Gastos com Pessoal'!",$BO49)))+SUM((AW$1&gt;='Gastos com Pessoal'!$E$7:$E$106)*(AW$1&lt;='Gastos com Pessoal'!$F$7:$F$106)*(IF('Gastos com Pessoal'!$Q$7:$Q$106&lt;=AW$1,1,0))*INDIRECT(CONCATENATE("'Gastos com Pessoal'!",$BP49)))+SUM((AW$1&gt;='Gastos com Pessoal'!$E$113:$E$122)*(AW$1&lt;='Gastos com Pessoal'!$F$113:$F$122)*(IF('Gastos com Pessoal'!$Q$113:$Q$122&lt;=AW$1,1,0))*INDIRECT(CONCATENATE("'Gastos com Pessoal'!",$BQ49)))</f>
        <v>0</v>
      </c>
      <c r="AX49" s="149">
        <f t="array" aca="1" ref="AX49" ca="1">SUM((AX$1&gt;='Gastos com Pessoal'!$E$7:$E$106)*(AX$1&lt;='Gastos com Pessoal'!$F$7:$F$106)*INDIRECT(CONCATENATE("'Encargos e Benefícios'!",$BJ49)))+SUM((AX$1&gt;='Gastos com Pessoal'!$E$113:$E$122)*(AX$1&lt;='Gastos com Pessoal'!$F$113:$F$122)*INDIRECT(CONCATENATE("'Encargos e Benefícios'!",$BK49)))+SUM((AX$1&gt;='Gastos com Pessoal'!$E$7:$E$106)*(AX$1&lt;='Gastos com Pessoal'!$F$7:$F$106)*(IF('Gastos com Pessoal'!$G$7:$G$106&lt;=AX$1,1,0))*INDIRECT(CONCATENATE("'Gastos com Pessoal'!",$BL49)))+SUM((AX$1&gt;='Gastos com Pessoal'!$E$113:$E$122)*(AX$1&lt;='Gastos com Pessoal'!$F$113:$F$122)*(IF('Gastos com Pessoal'!$G$113:$G$122&lt;=AX$1,1,0))*INDIRECT(CONCATENATE("'Gastos com Pessoal'!",$BM49)))+SUM((AX$1&gt;='Gastos com Pessoal'!$E$7:$E$106)*(AX$1&lt;='Gastos com Pessoal'!$F$7:$F$106)*(IF('Gastos com Pessoal'!$L$7:$L$106&lt;=AX$1,1,0))*INDIRECT(CONCATENATE("'Gastos com Pessoal'!",$BN49)))+SUM((AX$1&gt;='Gastos com Pessoal'!$E$113:$E$122)*(AX$1&lt;='Gastos com Pessoal'!$F$113:$F$122)*(IF('Gastos com Pessoal'!$L$113:$L$122&lt;=AX$1,1,0))*INDIRECT(CONCATENATE("'Gastos com Pessoal'!",$BO49)))+SUM((AX$1&gt;='Gastos com Pessoal'!$E$7:$E$106)*(AX$1&lt;='Gastos com Pessoal'!$F$7:$F$106)*(IF('Gastos com Pessoal'!$Q$7:$Q$106&lt;=AX$1,1,0))*INDIRECT(CONCATENATE("'Gastos com Pessoal'!",$BP49)))+SUM((AX$1&gt;='Gastos com Pessoal'!$E$113:$E$122)*(AX$1&lt;='Gastos com Pessoal'!$F$113:$F$122)*(IF('Gastos com Pessoal'!$Q$113:$Q$122&lt;=AX$1,1,0))*INDIRECT(CONCATENATE("'Gastos com Pessoal'!",$BQ49)))</f>
        <v>0</v>
      </c>
      <c r="AY49" s="144">
        <f t="shared" ca="1" si="38"/>
        <v>0</v>
      </c>
      <c r="AZ49" s="156">
        <f t="shared" ca="1" si="39"/>
        <v>0</v>
      </c>
      <c r="BI49" s="280" t="s">
        <v>351</v>
      </c>
      <c r="BJ49" s="281" t="str">
        <f ca="1">IF(ISNA('Encargos e Benefícios'!AA5),"$ZZ$6:$ZZ$105",'Encargos e Benefícios'!AA5)</f>
        <v>$ZZ$6:$ZZ$105</v>
      </c>
      <c r="BK49" s="281" t="str">
        <f ca="1">IF(ISNA('Encargos e Benefícios'!AC5),"$ZZ$112:$ZZ$121",'Encargos e Benefícios'!AC5)</f>
        <v>$ZZ$112:$ZZ$121</v>
      </c>
      <c r="BL49" s="280" t="str">
        <f ca="1">IF(ISNA('Gastos com Pessoal'!AT5),"$ZZ$6:$ZZ$105",'Gastos com Pessoal'!AT5)</f>
        <v>$ZZ$6:$ZZ$105</v>
      </c>
      <c r="BM49" s="280" t="str">
        <f ca="1">IF(ISNA('Gastos com Pessoal'!AV5),"$ZZ$112:$ZZ$121",'Gastos com Pessoal'!AV5)</f>
        <v>$ZZ$112:$ZZ$121</v>
      </c>
      <c r="BN49" s="280" t="str">
        <f ca="1">IF(ISNA('Gastos com Pessoal'!AX5),"$ZZ$6:$ZZ$105",'Gastos com Pessoal'!AX5)</f>
        <v>$ZZ$6:$ZZ$105</v>
      </c>
      <c r="BO49" s="280" t="str">
        <f ca="1">IF(ISNA('Gastos com Pessoal'!AZ5),"$ZZ$112:$ZZ$121",'Gastos com Pessoal'!AZ5)</f>
        <v>$ZZ$112:$ZZ$121</v>
      </c>
      <c r="BP49" s="280" t="str">
        <f ca="1">IF(ISNA('Gastos com Pessoal'!BB5),"$ZZ$6:$ZZ$105",'Gastos com Pessoal'!BB5)</f>
        <v>$ZZ$6:$ZZ$105</v>
      </c>
      <c r="BQ49" s="280" t="str">
        <f ca="1">IF(ISNA('Gastos com Pessoal'!BD5),"$ZZ$112:$ZZ$121",'Gastos com Pessoal'!BD5)</f>
        <v>$ZZ$112:$ZZ$121</v>
      </c>
    </row>
    <row r="50" spans="1:69" s="99" customFormat="1" ht="23.25" customHeight="1">
      <c r="A50" s="28" t="s">
        <v>168</v>
      </c>
      <c r="B50" s="11" t="s">
        <v>66</v>
      </c>
      <c r="C50" s="149">
        <f t="array" aca="1" ref="C50" ca="1">SUM((C$1&gt;='Gastos com Pessoal'!$E$7:$E$106)*(C$1&lt;='Gastos com Pessoal'!$F$7:$F$106)*INDIRECT(CONCATENATE("'Encargos e Benefícios'!",$BJ50)))+SUM((C$1&gt;='Gastos com Pessoal'!$E$113:$E$122)*(C$1&lt;='Gastos com Pessoal'!$F$113:$F$122)*INDIRECT(CONCATENATE("'Encargos e Benefícios'!",$BK50)))+SUM((C$1&gt;='Gastos com Pessoal'!$E$7:$E$106)*(C$1&lt;='Gastos com Pessoal'!$F$7:$F$106)*(IF('Gastos com Pessoal'!$G$7:$G$106&lt;=C$1,1,0))*INDIRECT(CONCATENATE("'Gastos com Pessoal'!",$BL50)))+SUM((C$1&gt;='Gastos com Pessoal'!$E$113:$E$122)*(C$1&lt;='Gastos com Pessoal'!$F$113:$F$122)*(IF('Gastos com Pessoal'!$G$113:$G$122&lt;=C$1,1,0))*INDIRECT(CONCATENATE("'Gastos com Pessoal'!",$BM50)))+SUM((C$1&gt;='Gastos com Pessoal'!$E$7:$E$106)*(C$1&lt;='Gastos com Pessoal'!$F$7:$F$106)*(IF('Gastos com Pessoal'!$L$7:$L$106&lt;=C$1,1,0))*INDIRECT(CONCATENATE("'Gastos com Pessoal'!",$BN50)))+SUM((C$1&gt;='Gastos com Pessoal'!$E$113:$E$122)*(C$1&lt;='Gastos com Pessoal'!$F$113:$F$122)*(IF('Gastos com Pessoal'!$L$113:$L$122&lt;=C$1,1,0))*INDIRECT(CONCATENATE("'Gastos com Pessoal'!",$BO50)))+SUM((C$1&gt;='Gastos com Pessoal'!$E$7:$E$106)*(C$1&lt;='Gastos com Pessoal'!$F$7:$F$106)*(IF('Gastos com Pessoal'!$Q$7:$Q$106&lt;=C$1,1,0))*INDIRECT(CONCATENATE("'Gastos com Pessoal'!",$BP50)))+SUM((C$1&gt;='Gastos com Pessoal'!$E$113:$E$122)*(C$1&lt;='Gastos com Pessoal'!$F$113:$F$122)*(IF('Gastos com Pessoal'!$Q$113:$Q$122&lt;=C$1,1,0))*INDIRECT(CONCATENATE("'Gastos com Pessoal'!",$BQ50)))</f>
        <v>0</v>
      </c>
      <c r="D50" s="149">
        <f t="array" aca="1" ref="D50" ca="1">SUM((D$1&gt;='Gastos com Pessoal'!$E$7:$E$106)*(D$1&lt;='Gastos com Pessoal'!$F$7:$F$106)*INDIRECT(CONCATENATE("'Encargos e Benefícios'!",$BJ50)))+SUM((D$1&gt;='Gastos com Pessoal'!$E$113:$E$122)*(D$1&lt;='Gastos com Pessoal'!$F$113:$F$122)*INDIRECT(CONCATENATE("'Encargos e Benefícios'!",$BK50)))+SUM((D$1&gt;='Gastos com Pessoal'!$E$7:$E$106)*(D$1&lt;='Gastos com Pessoal'!$F$7:$F$106)*(IF('Gastos com Pessoal'!$G$7:$G$106&lt;=D$1,1,0))*INDIRECT(CONCATENATE("'Gastos com Pessoal'!",$BL50)))+SUM((D$1&gt;='Gastos com Pessoal'!$E$113:$E$122)*(D$1&lt;='Gastos com Pessoal'!$F$113:$F$122)*(IF('Gastos com Pessoal'!$G$113:$G$122&lt;=D$1,1,0))*INDIRECT(CONCATENATE("'Gastos com Pessoal'!",$BM50)))+SUM((D$1&gt;='Gastos com Pessoal'!$E$7:$E$106)*(D$1&lt;='Gastos com Pessoal'!$F$7:$F$106)*(IF('Gastos com Pessoal'!$L$7:$L$106&lt;=D$1,1,0))*INDIRECT(CONCATENATE("'Gastos com Pessoal'!",$BN50)))+SUM((D$1&gt;='Gastos com Pessoal'!$E$113:$E$122)*(D$1&lt;='Gastos com Pessoal'!$F$113:$F$122)*(IF('Gastos com Pessoal'!$L$113:$L$122&lt;=D$1,1,0))*INDIRECT(CONCATENATE("'Gastos com Pessoal'!",$BO50)))+SUM((D$1&gt;='Gastos com Pessoal'!$E$7:$E$106)*(D$1&lt;='Gastos com Pessoal'!$F$7:$F$106)*(IF('Gastos com Pessoal'!$Q$7:$Q$106&lt;=D$1,1,0))*INDIRECT(CONCATENATE("'Gastos com Pessoal'!",$BP50)))+SUM((D$1&gt;='Gastos com Pessoal'!$E$113:$E$122)*(D$1&lt;='Gastos com Pessoal'!$F$113:$F$122)*(IF('Gastos com Pessoal'!$Q$113:$Q$122&lt;=D$1,1,0))*INDIRECT(CONCATENATE("'Gastos com Pessoal'!",$BQ50)))</f>
        <v>0</v>
      </c>
      <c r="E50" s="149">
        <f t="array" aca="1" ref="E50" ca="1">SUM((E$1&gt;='Gastos com Pessoal'!$E$7:$E$106)*(E$1&lt;='Gastos com Pessoal'!$F$7:$F$106)*INDIRECT(CONCATENATE("'Encargos e Benefícios'!",$BJ50)))+SUM((E$1&gt;='Gastos com Pessoal'!$E$113:$E$122)*(E$1&lt;='Gastos com Pessoal'!$F$113:$F$122)*INDIRECT(CONCATENATE("'Encargos e Benefícios'!",$BK50)))+SUM((E$1&gt;='Gastos com Pessoal'!$E$7:$E$106)*(E$1&lt;='Gastos com Pessoal'!$F$7:$F$106)*(IF('Gastos com Pessoal'!$G$7:$G$106&lt;=E$1,1,0))*INDIRECT(CONCATENATE("'Gastos com Pessoal'!",$BL50)))+SUM((E$1&gt;='Gastos com Pessoal'!$E$113:$E$122)*(E$1&lt;='Gastos com Pessoal'!$F$113:$F$122)*(IF('Gastos com Pessoal'!$G$113:$G$122&lt;=E$1,1,0))*INDIRECT(CONCATENATE("'Gastos com Pessoal'!",$BM50)))+SUM((E$1&gt;='Gastos com Pessoal'!$E$7:$E$106)*(E$1&lt;='Gastos com Pessoal'!$F$7:$F$106)*(IF('Gastos com Pessoal'!$L$7:$L$106&lt;=E$1,1,0))*INDIRECT(CONCATENATE("'Gastos com Pessoal'!",$BN50)))+SUM((E$1&gt;='Gastos com Pessoal'!$E$113:$E$122)*(E$1&lt;='Gastos com Pessoal'!$F$113:$F$122)*(IF('Gastos com Pessoal'!$L$113:$L$122&lt;=E$1,1,0))*INDIRECT(CONCATENATE("'Gastos com Pessoal'!",$BO50)))+SUM((E$1&gt;='Gastos com Pessoal'!$E$7:$E$106)*(E$1&lt;='Gastos com Pessoal'!$F$7:$F$106)*(IF('Gastos com Pessoal'!$Q$7:$Q$106&lt;=E$1,1,0))*INDIRECT(CONCATENATE("'Gastos com Pessoal'!",$BP50)))+SUM((E$1&gt;='Gastos com Pessoal'!$E$113:$E$122)*(E$1&lt;='Gastos com Pessoal'!$F$113:$F$122)*(IF('Gastos com Pessoal'!$Q$113:$Q$122&lt;=E$1,1,0))*INDIRECT(CONCATENATE("'Gastos com Pessoal'!",$BQ50)))</f>
        <v>0</v>
      </c>
      <c r="F50" s="149">
        <f t="array" aca="1" ref="F50" ca="1">SUM((F$1&gt;='Gastos com Pessoal'!$E$7:$E$106)*(F$1&lt;='Gastos com Pessoal'!$F$7:$F$106)*INDIRECT(CONCATENATE("'Encargos e Benefícios'!",$BJ50)))+SUM((F$1&gt;='Gastos com Pessoal'!$E$113:$E$122)*(F$1&lt;='Gastos com Pessoal'!$F$113:$F$122)*INDIRECT(CONCATENATE("'Encargos e Benefícios'!",$BK50)))+SUM((F$1&gt;='Gastos com Pessoal'!$E$7:$E$106)*(F$1&lt;='Gastos com Pessoal'!$F$7:$F$106)*(IF('Gastos com Pessoal'!$G$7:$G$106&lt;=F$1,1,0))*INDIRECT(CONCATENATE("'Gastos com Pessoal'!",$BL50)))+SUM((F$1&gt;='Gastos com Pessoal'!$E$113:$E$122)*(F$1&lt;='Gastos com Pessoal'!$F$113:$F$122)*(IF('Gastos com Pessoal'!$G$113:$G$122&lt;=F$1,1,0))*INDIRECT(CONCATENATE("'Gastos com Pessoal'!",$BM50)))+SUM((F$1&gt;='Gastos com Pessoal'!$E$7:$E$106)*(F$1&lt;='Gastos com Pessoal'!$F$7:$F$106)*(IF('Gastos com Pessoal'!$L$7:$L$106&lt;=F$1,1,0))*INDIRECT(CONCATENATE("'Gastos com Pessoal'!",$BN50)))+SUM((F$1&gt;='Gastos com Pessoal'!$E$113:$E$122)*(F$1&lt;='Gastos com Pessoal'!$F$113:$F$122)*(IF('Gastos com Pessoal'!$L$113:$L$122&lt;=F$1,1,0))*INDIRECT(CONCATENATE("'Gastos com Pessoal'!",$BO50)))+SUM((F$1&gt;='Gastos com Pessoal'!$E$7:$E$106)*(F$1&lt;='Gastos com Pessoal'!$F$7:$F$106)*(IF('Gastos com Pessoal'!$Q$7:$Q$106&lt;=F$1,1,0))*INDIRECT(CONCATENATE("'Gastos com Pessoal'!",$BP50)))+SUM((F$1&gt;='Gastos com Pessoal'!$E$113:$E$122)*(F$1&lt;='Gastos com Pessoal'!$F$113:$F$122)*(IF('Gastos com Pessoal'!$Q$113:$Q$122&lt;=F$1,1,0))*INDIRECT(CONCATENATE("'Gastos com Pessoal'!",$BQ50)))</f>
        <v>0</v>
      </c>
      <c r="G50" s="149">
        <f t="array" aca="1" ref="G50" ca="1">SUM((G$1&gt;='Gastos com Pessoal'!$E$7:$E$106)*(G$1&lt;='Gastos com Pessoal'!$F$7:$F$106)*INDIRECT(CONCATENATE("'Encargos e Benefícios'!",$BJ50)))+SUM((G$1&gt;='Gastos com Pessoal'!$E$113:$E$122)*(G$1&lt;='Gastos com Pessoal'!$F$113:$F$122)*INDIRECT(CONCATENATE("'Encargos e Benefícios'!",$BK50)))+SUM((G$1&gt;='Gastos com Pessoal'!$E$7:$E$106)*(G$1&lt;='Gastos com Pessoal'!$F$7:$F$106)*(IF('Gastos com Pessoal'!$G$7:$G$106&lt;=G$1,1,0))*INDIRECT(CONCATENATE("'Gastos com Pessoal'!",$BL50)))+SUM((G$1&gt;='Gastos com Pessoal'!$E$113:$E$122)*(G$1&lt;='Gastos com Pessoal'!$F$113:$F$122)*(IF('Gastos com Pessoal'!$G$113:$G$122&lt;=G$1,1,0))*INDIRECT(CONCATENATE("'Gastos com Pessoal'!",$BM50)))+SUM((G$1&gt;='Gastos com Pessoal'!$E$7:$E$106)*(G$1&lt;='Gastos com Pessoal'!$F$7:$F$106)*(IF('Gastos com Pessoal'!$L$7:$L$106&lt;=G$1,1,0))*INDIRECT(CONCATENATE("'Gastos com Pessoal'!",$BN50)))+SUM((G$1&gt;='Gastos com Pessoal'!$E$113:$E$122)*(G$1&lt;='Gastos com Pessoal'!$F$113:$F$122)*(IF('Gastos com Pessoal'!$L$113:$L$122&lt;=G$1,1,0))*INDIRECT(CONCATENATE("'Gastos com Pessoal'!",$BO50)))+SUM((G$1&gt;='Gastos com Pessoal'!$E$7:$E$106)*(G$1&lt;='Gastos com Pessoal'!$F$7:$F$106)*(IF('Gastos com Pessoal'!$Q$7:$Q$106&lt;=G$1,1,0))*INDIRECT(CONCATENATE("'Gastos com Pessoal'!",$BP50)))+SUM((G$1&gt;='Gastos com Pessoal'!$E$113:$E$122)*(G$1&lt;='Gastos com Pessoal'!$F$113:$F$122)*(IF('Gastos com Pessoal'!$Q$113:$Q$122&lt;=G$1,1,0))*INDIRECT(CONCATENATE("'Gastos com Pessoal'!",$BQ50)))</f>
        <v>0</v>
      </c>
      <c r="H50" s="149">
        <f t="array" aca="1" ref="H50" ca="1">SUM((H$1&gt;='Gastos com Pessoal'!$E$7:$E$106)*(H$1&lt;='Gastos com Pessoal'!$F$7:$F$106)*INDIRECT(CONCATENATE("'Encargos e Benefícios'!",$BJ50)))+SUM((H$1&gt;='Gastos com Pessoal'!$E$113:$E$122)*(H$1&lt;='Gastos com Pessoal'!$F$113:$F$122)*INDIRECT(CONCATENATE("'Encargos e Benefícios'!",$BK50)))+SUM((H$1&gt;='Gastos com Pessoal'!$E$7:$E$106)*(H$1&lt;='Gastos com Pessoal'!$F$7:$F$106)*(IF('Gastos com Pessoal'!$G$7:$G$106&lt;=H$1,1,0))*INDIRECT(CONCATENATE("'Gastos com Pessoal'!",$BL50)))+SUM((H$1&gt;='Gastos com Pessoal'!$E$113:$E$122)*(H$1&lt;='Gastos com Pessoal'!$F$113:$F$122)*(IF('Gastos com Pessoal'!$G$113:$G$122&lt;=H$1,1,0))*INDIRECT(CONCATENATE("'Gastos com Pessoal'!",$BM50)))+SUM((H$1&gt;='Gastos com Pessoal'!$E$7:$E$106)*(H$1&lt;='Gastos com Pessoal'!$F$7:$F$106)*(IF('Gastos com Pessoal'!$L$7:$L$106&lt;=H$1,1,0))*INDIRECT(CONCATENATE("'Gastos com Pessoal'!",$BN50)))+SUM((H$1&gt;='Gastos com Pessoal'!$E$113:$E$122)*(H$1&lt;='Gastos com Pessoal'!$F$113:$F$122)*(IF('Gastos com Pessoal'!$L$113:$L$122&lt;=H$1,1,0))*INDIRECT(CONCATENATE("'Gastos com Pessoal'!",$BO50)))+SUM((H$1&gt;='Gastos com Pessoal'!$E$7:$E$106)*(H$1&lt;='Gastos com Pessoal'!$F$7:$F$106)*(IF('Gastos com Pessoal'!$Q$7:$Q$106&lt;=H$1,1,0))*INDIRECT(CONCATENATE("'Gastos com Pessoal'!",$BP50)))+SUM((H$1&gt;='Gastos com Pessoal'!$E$113:$E$122)*(H$1&lt;='Gastos com Pessoal'!$F$113:$F$122)*(IF('Gastos com Pessoal'!$Q$113:$Q$122&lt;=H$1,1,0))*INDIRECT(CONCATENATE("'Gastos com Pessoal'!",$BQ50)))</f>
        <v>0</v>
      </c>
      <c r="I50" s="149">
        <f t="array" aca="1" ref="I50" ca="1">SUM((I$1&gt;='Gastos com Pessoal'!$E$7:$E$106)*(I$1&lt;='Gastos com Pessoal'!$F$7:$F$106)*INDIRECT(CONCATENATE("'Encargos e Benefícios'!",$BJ50)))+SUM((I$1&gt;='Gastos com Pessoal'!$E$113:$E$122)*(I$1&lt;='Gastos com Pessoal'!$F$113:$F$122)*INDIRECT(CONCATENATE("'Encargos e Benefícios'!",$BK50)))+SUM((I$1&gt;='Gastos com Pessoal'!$E$7:$E$106)*(I$1&lt;='Gastos com Pessoal'!$F$7:$F$106)*(IF('Gastos com Pessoal'!$G$7:$G$106&lt;=I$1,1,0))*INDIRECT(CONCATENATE("'Gastos com Pessoal'!",$BL50)))+SUM((I$1&gt;='Gastos com Pessoal'!$E$113:$E$122)*(I$1&lt;='Gastos com Pessoal'!$F$113:$F$122)*(IF('Gastos com Pessoal'!$G$113:$G$122&lt;=I$1,1,0))*INDIRECT(CONCATENATE("'Gastos com Pessoal'!",$BM50)))+SUM((I$1&gt;='Gastos com Pessoal'!$E$7:$E$106)*(I$1&lt;='Gastos com Pessoal'!$F$7:$F$106)*(IF('Gastos com Pessoal'!$L$7:$L$106&lt;=I$1,1,0))*INDIRECT(CONCATENATE("'Gastos com Pessoal'!",$BN50)))+SUM((I$1&gt;='Gastos com Pessoal'!$E$113:$E$122)*(I$1&lt;='Gastos com Pessoal'!$F$113:$F$122)*(IF('Gastos com Pessoal'!$L$113:$L$122&lt;=I$1,1,0))*INDIRECT(CONCATENATE("'Gastos com Pessoal'!",$BO50)))+SUM((I$1&gt;='Gastos com Pessoal'!$E$7:$E$106)*(I$1&lt;='Gastos com Pessoal'!$F$7:$F$106)*(IF('Gastos com Pessoal'!$Q$7:$Q$106&lt;=I$1,1,0))*INDIRECT(CONCATENATE("'Gastos com Pessoal'!",$BP50)))+SUM((I$1&gt;='Gastos com Pessoal'!$E$113:$E$122)*(I$1&lt;='Gastos com Pessoal'!$F$113:$F$122)*(IF('Gastos com Pessoal'!$Q$113:$Q$122&lt;=I$1,1,0))*INDIRECT(CONCATENATE("'Gastos com Pessoal'!",$BQ50)))</f>
        <v>0</v>
      </c>
      <c r="J50" s="149">
        <f t="array" aca="1" ref="J50" ca="1">SUM((J$1&gt;='Gastos com Pessoal'!$E$7:$E$106)*(J$1&lt;='Gastos com Pessoal'!$F$7:$F$106)*INDIRECT(CONCATENATE("'Encargos e Benefícios'!",$BJ50)))+SUM((J$1&gt;='Gastos com Pessoal'!$E$113:$E$122)*(J$1&lt;='Gastos com Pessoal'!$F$113:$F$122)*INDIRECT(CONCATENATE("'Encargos e Benefícios'!",$BK50)))+SUM((J$1&gt;='Gastos com Pessoal'!$E$7:$E$106)*(J$1&lt;='Gastos com Pessoal'!$F$7:$F$106)*(IF('Gastos com Pessoal'!$G$7:$G$106&lt;=J$1,1,0))*INDIRECT(CONCATENATE("'Gastos com Pessoal'!",$BL50)))+SUM((J$1&gt;='Gastos com Pessoal'!$E$113:$E$122)*(J$1&lt;='Gastos com Pessoal'!$F$113:$F$122)*(IF('Gastos com Pessoal'!$G$113:$G$122&lt;=J$1,1,0))*INDIRECT(CONCATENATE("'Gastos com Pessoal'!",$BM50)))+SUM((J$1&gt;='Gastos com Pessoal'!$E$7:$E$106)*(J$1&lt;='Gastos com Pessoal'!$F$7:$F$106)*(IF('Gastos com Pessoal'!$L$7:$L$106&lt;=J$1,1,0))*INDIRECT(CONCATENATE("'Gastos com Pessoal'!",$BN50)))+SUM((J$1&gt;='Gastos com Pessoal'!$E$113:$E$122)*(J$1&lt;='Gastos com Pessoal'!$F$113:$F$122)*(IF('Gastos com Pessoal'!$L$113:$L$122&lt;=J$1,1,0))*INDIRECT(CONCATENATE("'Gastos com Pessoal'!",$BO50)))+SUM((J$1&gt;='Gastos com Pessoal'!$E$7:$E$106)*(J$1&lt;='Gastos com Pessoal'!$F$7:$F$106)*(IF('Gastos com Pessoal'!$Q$7:$Q$106&lt;=J$1,1,0))*INDIRECT(CONCATENATE("'Gastos com Pessoal'!",$BP50)))+SUM((J$1&gt;='Gastos com Pessoal'!$E$113:$E$122)*(J$1&lt;='Gastos com Pessoal'!$F$113:$F$122)*(IF('Gastos com Pessoal'!$Q$113:$Q$122&lt;=J$1,1,0))*INDIRECT(CONCATENATE("'Gastos com Pessoal'!",$BQ50)))</f>
        <v>0</v>
      </c>
      <c r="K50" s="149">
        <f t="array" aca="1" ref="K50" ca="1">SUM((K$1&gt;='Gastos com Pessoal'!$E$7:$E$106)*(K$1&lt;='Gastos com Pessoal'!$F$7:$F$106)*INDIRECT(CONCATENATE("'Encargos e Benefícios'!",$BJ50)))+SUM((K$1&gt;='Gastos com Pessoal'!$E$113:$E$122)*(K$1&lt;='Gastos com Pessoal'!$F$113:$F$122)*INDIRECT(CONCATENATE("'Encargos e Benefícios'!",$BK50)))+SUM((K$1&gt;='Gastos com Pessoal'!$E$7:$E$106)*(K$1&lt;='Gastos com Pessoal'!$F$7:$F$106)*(IF('Gastos com Pessoal'!$G$7:$G$106&lt;=K$1,1,0))*INDIRECT(CONCATENATE("'Gastos com Pessoal'!",$BL50)))+SUM((K$1&gt;='Gastos com Pessoal'!$E$113:$E$122)*(K$1&lt;='Gastos com Pessoal'!$F$113:$F$122)*(IF('Gastos com Pessoal'!$G$113:$G$122&lt;=K$1,1,0))*INDIRECT(CONCATENATE("'Gastos com Pessoal'!",$BM50)))+SUM((K$1&gt;='Gastos com Pessoal'!$E$7:$E$106)*(K$1&lt;='Gastos com Pessoal'!$F$7:$F$106)*(IF('Gastos com Pessoal'!$L$7:$L$106&lt;=K$1,1,0))*INDIRECT(CONCATENATE("'Gastos com Pessoal'!",$BN50)))+SUM((K$1&gt;='Gastos com Pessoal'!$E$113:$E$122)*(K$1&lt;='Gastos com Pessoal'!$F$113:$F$122)*(IF('Gastos com Pessoal'!$L$113:$L$122&lt;=K$1,1,0))*INDIRECT(CONCATENATE("'Gastos com Pessoal'!",$BO50)))+SUM((K$1&gt;='Gastos com Pessoal'!$E$7:$E$106)*(K$1&lt;='Gastos com Pessoal'!$F$7:$F$106)*(IF('Gastos com Pessoal'!$Q$7:$Q$106&lt;=K$1,1,0))*INDIRECT(CONCATENATE("'Gastos com Pessoal'!",$BP50)))+SUM((K$1&gt;='Gastos com Pessoal'!$E$113:$E$122)*(K$1&lt;='Gastos com Pessoal'!$F$113:$F$122)*(IF('Gastos com Pessoal'!$Q$113:$Q$122&lt;=K$1,1,0))*INDIRECT(CONCATENATE("'Gastos com Pessoal'!",$BQ50)))</f>
        <v>0</v>
      </c>
      <c r="L50" s="149">
        <f t="array" aca="1" ref="L50" ca="1">SUM((L$1&gt;='Gastos com Pessoal'!$E$7:$E$106)*(L$1&lt;='Gastos com Pessoal'!$F$7:$F$106)*INDIRECT(CONCATENATE("'Encargos e Benefícios'!",$BJ50)))+SUM((L$1&gt;='Gastos com Pessoal'!$E$113:$E$122)*(L$1&lt;='Gastos com Pessoal'!$F$113:$F$122)*INDIRECT(CONCATENATE("'Encargos e Benefícios'!",$BK50)))+SUM((L$1&gt;='Gastos com Pessoal'!$E$7:$E$106)*(L$1&lt;='Gastos com Pessoal'!$F$7:$F$106)*(IF('Gastos com Pessoal'!$G$7:$G$106&lt;=L$1,1,0))*INDIRECT(CONCATENATE("'Gastos com Pessoal'!",$BL50)))+SUM((L$1&gt;='Gastos com Pessoal'!$E$113:$E$122)*(L$1&lt;='Gastos com Pessoal'!$F$113:$F$122)*(IF('Gastos com Pessoal'!$G$113:$G$122&lt;=L$1,1,0))*INDIRECT(CONCATENATE("'Gastos com Pessoal'!",$BM50)))+SUM((L$1&gt;='Gastos com Pessoal'!$E$7:$E$106)*(L$1&lt;='Gastos com Pessoal'!$F$7:$F$106)*(IF('Gastos com Pessoal'!$L$7:$L$106&lt;=L$1,1,0))*INDIRECT(CONCATENATE("'Gastos com Pessoal'!",$BN50)))+SUM((L$1&gt;='Gastos com Pessoal'!$E$113:$E$122)*(L$1&lt;='Gastos com Pessoal'!$F$113:$F$122)*(IF('Gastos com Pessoal'!$L$113:$L$122&lt;=L$1,1,0))*INDIRECT(CONCATENATE("'Gastos com Pessoal'!",$BO50)))+SUM((L$1&gt;='Gastos com Pessoal'!$E$7:$E$106)*(L$1&lt;='Gastos com Pessoal'!$F$7:$F$106)*(IF('Gastos com Pessoal'!$Q$7:$Q$106&lt;=L$1,1,0))*INDIRECT(CONCATENATE("'Gastos com Pessoal'!",$BP50)))+SUM((L$1&gt;='Gastos com Pessoal'!$E$113:$E$122)*(L$1&lt;='Gastos com Pessoal'!$F$113:$F$122)*(IF('Gastos com Pessoal'!$Q$113:$Q$122&lt;=L$1,1,0))*INDIRECT(CONCATENATE("'Gastos com Pessoal'!",$BQ50)))</f>
        <v>0</v>
      </c>
      <c r="M50" s="149">
        <f t="array" aca="1" ref="M50" ca="1">SUM((M$1&gt;='Gastos com Pessoal'!$E$7:$E$106)*(M$1&lt;='Gastos com Pessoal'!$F$7:$F$106)*INDIRECT(CONCATENATE("'Encargos e Benefícios'!",$BJ50)))+SUM((M$1&gt;='Gastos com Pessoal'!$E$113:$E$122)*(M$1&lt;='Gastos com Pessoal'!$F$113:$F$122)*INDIRECT(CONCATENATE("'Encargos e Benefícios'!",$BK50)))+SUM((M$1&gt;='Gastos com Pessoal'!$E$7:$E$106)*(M$1&lt;='Gastos com Pessoal'!$F$7:$F$106)*(IF('Gastos com Pessoal'!$G$7:$G$106&lt;=M$1,1,0))*INDIRECT(CONCATENATE("'Gastos com Pessoal'!",$BL50)))+SUM((M$1&gt;='Gastos com Pessoal'!$E$113:$E$122)*(M$1&lt;='Gastos com Pessoal'!$F$113:$F$122)*(IF('Gastos com Pessoal'!$G$113:$G$122&lt;=M$1,1,0))*INDIRECT(CONCATENATE("'Gastos com Pessoal'!",$BM50)))+SUM((M$1&gt;='Gastos com Pessoal'!$E$7:$E$106)*(M$1&lt;='Gastos com Pessoal'!$F$7:$F$106)*(IF('Gastos com Pessoal'!$L$7:$L$106&lt;=M$1,1,0))*INDIRECT(CONCATENATE("'Gastos com Pessoal'!",$BN50)))+SUM((M$1&gt;='Gastos com Pessoal'!$E$113:$E$122)*(M$1&lt;='Gastos com Pessoal'!$F$113:$F$122)*(IF('Gastos com Pessoal'!$L$113:$L$122&lt;=M$1,1,0))*INDIRECT(CONCATENATE("'Gastos com Pessoal'!",$BO50)))+SUM((M$1&gt;='Gastos com Pessoal'!$E$7:$E$106)*(M$1&lt;='Gastos com Pessoal'!$F$7:$F$106)*(IF('Gastos com Pessoal'!$Q$7:$Q$106&lt;=M$1,1,0))*INDIRECT(CONCATENATE("'Gastos com Pessoal'!",$BP50)))+SUM((M$1&gt;='Gastos com Pessoal'!$E$113:$E$122)*(M$1&lt;='Gastos com Pessoal'!$F$113:$F$122)*(IF('Gastos com Pessoal'!$Q$113:$Q$122&lt;=M$1,1,0))*INDIRECT(CONCATENATE("'Gastos com Pessoal'!",$BQ50)))</f>
        <v>0</v>
      </c>
      <c r="N50" s="149">
        <f t="array" aca="1" ref="N50" ca="1">SUM((N$1&gt;='Gastos com Pessoal'!$E$7:$E$106)*(N$1&lt;='Gastos com Pessoal'!$F$7:$F$106)*INDIRECT(CONCATENATE("'Encargos e Benefícios'!",$BJ50)))+SUM((N$1&gt;='Gastos com Pessoal'!$E$113:$E$122)*(N$1&lt;='Gastos com Pessoal'!$F$113:$F$122)*INDIRECT(CONCATENATE("'Encargos e Benefícios'!",$BK50)))+SUM((N$1&gt;='Gastos com Pessoal'!$E$7:$E$106)*(N$1&lt;='Gastos com Pessoal'!$F$7:$F$106)*(IF('Gastos com Pessoal'!$G$7:$G$106&lt;=N$1,1,0))*INDIRECT(CONCATENATE("'Gastos com Pessoal'!",$BL50)))+SUM((N$1&gt;='Gastos com Pessoal'!$E$113:$E$122)*(N$1&lt;='Gastos com Pessoal'!$F$113:$F$122)*(IF('Gastos com Pessoal'!$G$113:$G$122&lt;=N$1,1,0))*INDIRECT(CONCATENATE("'Gastos com Pessoal'!",$BM50)))+SUM((N$1&gt;='Gastos com Pessoal'!$E$7:$E$106)*(N$1&lt;='Gastos com Pessoal'!$F$7:$F$106)*(IF('Gastos com Pessoal'!$L$7:$L$106&lt;=N$1,1,0))*INDIRECT(CONCATENATE("'Gastos com Pessoal'!",$BN50)))+SUM((N$1&gt;='Gastos com Pessoal'!$E$113:$E$122)*(N$1&lt;='Gastos com Pessoal'!$F$113:$F$122)*(IF('Gastos com Pessoal'!$L$113:$L$122&lt;=N$1,1,0))*INDIRECT(CONCATENATE("'Gastos com Pessoal'!",$BO50)))+SUM((N$1&gt;='Gastos com Pessoal'!$E$7:$E$106)*(N$1&lt;='Gastos com Pessoal'!$F$7:$F$106)*(IF('Gastos com Pessoal'!$Q$7:$Q$106&lt;=N$1,1,0))*INDIRECT(CONCATENATE("'Gastos com Pessoal'!",$BP50)))+SUM((N$1&gt;='Gastos com Pessoal'!$E$113:$E$122)*(N$1&lt;='Gastos com Pessoal'!$F$113:$F$122)*(IF('Gastos com Pessoal'!$Q$113:$Q$122&lt;=N$1,1,0))*INDIRECT(CONCATENATE("'Gastos com Pessoal'!",$BQ50)))</f>
        <v>0</v>
      </c>
      <c r="O50" s="149">
        <f t="array" aca="1" ref="O50" ca="1">SUM((O$1&gt;='Gastos com Pessoal'!$E$7:$E$106)*(O$1&lt;='Gastos com Pessoal'!$F$7:$F$106)*INDIRECT(CONCATENATE("'Encargos e Benefícios'!",$BJ50)))+SUM((O$1&gt;='Gastos com Pessoal'!$E$113:$E$122)*(O$1&lt;='Gastos com Pessoal'!$F$113:$F$122)*INDIRECT(CONCATENATE("'Encargos e Benefícios'!",$BK50)))+SUM((O$1&gt;='Gastos com Pessoal'!$E$7:$E$106)*(O$1&lt;='Gastos com Pessoal'!$F$7:$F$106)*(IF('Gastos com Pessoal'!$G$7:$G$106&lt;=O$1,1,0))*INDIRECT(CONCATENATE("'Gastos com Pessoal'!",$BL50)))+SUM((O$1&gt;='Gastos com Pessoal'!$E$113:$E$122)*(O$1&lt;='Gastos com Pessoal'!$F$113:$F$122)*(IF('Gastos com Pessoal'!$G$113:$G$122&lt;=O$1,1,0))*INDIRECT(CONCATENATE("'Gastos com Pessoal'!",$BM50)))+SUM((O$1&gt;='Gastos com Pessoal'!$E$7:$E$106)*(O$1&lt;='Gastos com Pessoal'!$F$7:$F$106)*(IF('Gastos com Pessoal'!$L$7:$L$106&lt;=O$1,1,0))*INDIRECT(CONCATENATE("'Gastos com Pessoal'!",$BN50)))+SUM((O$1&gt;='Gastos com Pessoal'!$E$113:$E$122)*(O$1&lt;='Gastos com Pessoal'!$F$113:$F$122)*(IF('Gastos com Pessoal'!$L$113:$L$122&lt;=O$1,1,0))*INDIRECT(CONCATENATE("'Gastos com Pessoal'!",$BO50)))+SUM((O$1&gt;='Gastos com Pessoal'!$E$7:$E$106)*(O$1&lt;='Gastos com Pessoal'!$F$7:$F$106)*(IF('Gastos com Pessoal'!$Q$7:$Q$106&lt;=O$1,1,0))*INDIRECT(CONCATENATE("'Gastos com Pessoal'!",$BP50)))+SUM((O$1&gt;='Gastos com Pessoal'!$E$113:$E$122)*(O$1&lt;='Gastos com Pessoal'!$F$113:$F$122)*(IF('Gastos com Pessoal'!$Q$113:$Q$122&lt;=O$1,1,0))*INDIRECT(CONCATENATE("'Gastos com Pessoal'!",$BQ50)))</f>
        <v>0</v>
      </c>
      <c r="P50" s="149">
        <f t="array" aca="1" ref="P50" ca="1">SUM((P$1&gt;='Gastos com Pessoal'!$E$7:$E$106)*(P$1&lt;='Gastos com Pessoal'!$F$7:$F$106)*INDIRECT(CONCATENATE("'Encargos e Benefícios'!",$BJ50)))+SUM((P$1&gt;='Gastos com Pessoal'!$E$113:$E$122)*(P$1&lt;='Gastos com Pessoal'!$F$113:$F$122)*INDIRECT(CONCATENATE("'Encargos e Benefícios'!",$BK50)))+SUM((P$1&gt;='Gastos com Pessoal'!$E$7:$E$106)*(P$1&lt;='Gastos com Pessoal'!$F$7:$F$106)*(IF('Gastos com Pessoal'!$G$7:$G$106&lt;=P$1,1,0))*INDIRECT(CONCATENATE("'Gastos com Pessoal'!",$BL50)))+SUM((P$1&gt;='Gastos com Pessoal'!$E$113:$E$122)*(P$1&lt;='Gastos com Pessoal'!$F$113:$F$122)*(IF('Gastos com Pessoal'!$G$113:$G$122&lt;=P$1,1,0))*INDIRECT(CONCATENATE("'Gastos com Pessoal'!",$BM50)))+SUM((P$1&gt;='Gastos com Pessoal'!$E$7:$E$106)*(P$1&lt;='Gastos com Pessoal'!$F$7:$F$106)*(IF('Gastos com Pessoal'!$L$7:$L$106&lt;=P$1,1,0))*INDIRECT(CONCATENATE("'Gastos com Pessoal'!",$BN50)))+SUM((P$1&gt;='Gastos com Pessoal'!$E$113:$E$122)*(P$1&lt;='Gastos com Pessoal'!$F$113:$F$122)*(IF('Gastos com Pessoal'!$L$113:$L$122&lt;=P$1,1,0))*INDIRECT(CONCATENATE("'Gastos com Pessoal'!",$BO50)))+SUM((P$1&gt;='Gastos com Pessoal'!$E$7:$E$106)*(P$1&lt;='Gastos com Pessoal'!$F$7:$F$106)*(IF('Gastos com Pessoal'!$Q$7:$Q$106&lt;=P$1,1,0))*INDIRECT(CONCATENATE("'Gastos com Pessoal'!",$BP50)))+SUM((P$1&gt;='Gastos com Pessoal'!$E$113:$E$122)*(P$1&lt;='Gastos com Pessoal'!$F$113:$F$122)*(IF('Gastos com Pessoal'!$Q$113:$Q$122&lt;=P$1,1,0))*INDIRECT(CONCATENATE("'Gastos com Pessoal'!",$BQ50)))</f>
        <v>0</v>
      </c>
      <c r="Q50" s="149">
        <f t="array" aca="1" ref="Q50" ca="1">SUM((Q$1&gt;='Gastos com Pessoal'!$E$7:$E$106)*(Q$1&lt;='Gastos com Pessoal'!$F$7:$F$106)*INDIRECT(CONCATENATE("'Encargos e Benefícios'!",$BJ50)))+SUM((Q$1&gt;='Gastos com Pessoal'!$E$113:$E$122)*(Q$1&lt;='Gastos com Pessoal'!$F$113:$F$122)*INDIRECT(CONCATENATE("'Encargos e Benefícios'!",$BK50)))+SUM((Q$1&gt;='Gastos com Pessoal'!$E$7:$E$106)*(Q$1&lt;='Gastos com Pessoal'!$F$7:$F$106)*(IF('Gastos com Pessoal'!$G$7:$G$106&lt;=Q$1,1,0))*INDIRECT(CONCATENATE("'Gastos com Pessoal'!",$BL50)))+SUM((Q$1&gt;='Gastos com Pessoal'!$E$113:$E$122)*(Q$1&lt;='Gastos com Pessoal'!$F$113:$F$122)*(IF('Gastos com Pessoal'!$G$113:$G$122&lt;=Q$1,1,0))*INDIRECT(CONCATENATE("'Gastos com Pessoal'!",$BM50)))+SUM((Q$1&gt;='Gastos com Pessoal'!$E$7:$E$106)*(Q$1&lt;='Gastos com Pessoal'!$F$7:$F$106)*(IF('Gastos com Pessoal'!$L$7:$L$106&lt;=Q$1,1,0))*INDIRECT(CONCATENATE("'Gastos com Pessoal'!",$BN50)))+SUM((Q$1&gt;='Gastos com Pessoal'!$E$113:$E$122)*(Q$1&lt;='Gastos com Pessoal'!$F$113:$F$122)*(IF('Gastos com Pessoal'!$L$113:$L$122&lt;=Q$1,1,0))*INDIRECT(CONCATENATE("'Gastos com Pessoal'!",$BO50)))+SUM((Q$1&gt;='Gastos com Pessoal'!$E$7:$E$106)*(Q$1&lt;='Gastos com Pessoal'!$F$7:$F$106)*(IF('Gastos com Pessoal'!$Q$7:$Q$106&lt;=Q$1,1,0))*INDIRECT(CONCATENATE("'Gastos com Pessoal'!",$BP50)))+SUM((Q$1&gt;='Gastos com Pessoal'!$E$113:$E$122)*(Q$1&lt;='Gastos com Pessoal'!$F$113:$F$122)*(IF('Gastos com Pessoal'!$Q$113:$Q$122&lt;=Q$1,1,0))*INDIRECT(CONCATENATE("'Gastos com Pessoal'!",$BQ50)))</f>
        <v>0</v>
      </c>
      <c r="R50" s="149">
        <f t="array" aca="1" ref="R50" ca="1">SUM((R$1&gt;='Gastos com Pessoal'!$E$7:$E$106)*(R$1&lt;='Gastos com Pessoal'!$F$7:$F$106)*INDIRECT(CONCATENATE("'Encargos e Benefícios'!",$BJ50)))+SUM((R$1&gt;='Gastos com Pessoal'!$E$113:$E$122)*(R$1&lt;='Gastos com Pessoal'!$F$113:$F$122)*INDIRECT(CONCATENATE("'Encargos e Benefícios'!",$BK50)))+SUM((R$1&gt;='Gastos com Pessoal'!$E$7:$E$106)*(R$1&lt;='Gastos com Pessoal'!$F$7:$F$106)*(IF('Gastos com Pessoal'!$G$7:$G$106&lt;=R$1,1,0))*INDIRECT(CONCATENATE("'Gastos com Pessoal'!",$BL50)))+SUM((R$1&gt;='Gastos com Pessoal'!$E$113:$E$122)*(R$1&lt;='Gastos com Pessoal'!$F$113:$F$122)*(IF('Gastos com Pessoal'!$G$113:$G$122&lt;=R$1,1,0))*INDIRECT(CONCATENATE("'Gastos com Pessoal'!",$BM50)))+SUM((R$1&gt;='Gastos com Pessoal'!$E$7:$E$106)*(R$1&lt;='Gastos com Pessoal'!$F$7:$F$106)*(IF('Gastos com Pessoal'!$L$7:$L$106&lt;=R$1,1,0))*INDIRECT(CONCATENATE("'Gastos com Pessoal'!",$BN50)))+SUM((R$1&gt;='Gastos com Pessoal'!$E$113:$E$122)*(R$1&lt;='Gastos com Pessoal'!$F$113:$F$122)*(IF('Gastos com Pessoal'!$L$113:$L$122&lt;=R$1,1,0))*INDIRECT(CONCATENATE("'Gastos com Pessoal'!",$BO50)))+SUM((R$1&gt;='Gastos com Pessoal'!$E$7:$E$106)*(R$1&lt;='Gastos com Pessoal'!$F$7:$F$106)*(IF('Gastos com Pessoal'!$Q$7:$Q$106&lt;=R$1,1,0))*INDIRECT(CONCATENATE("'Gastos com Pessoal'!",$BP50)))+SUM((R$1&gt;='Gastos com Pessoal'!$E$113:$E$122)*(R$1&lt;='Gastos com Pessoal'!$F$113:$F$122)*(IF('Gastos com Pessoal'!$Q$113:$Q$122&lt;=R$1,1,0))*INDIRECT(CONCATENATE("'Gastos com Pessoal'!",$BQ50)))</f>
        <v>0</v>
      </c>
      <c r="S50" s="149">
        <f t="array" aca="1" ref="S50" ca="1">SUM((S$1&gt;='Gastos com Pessoal'!$E$7:$E$106)*(S$1&lt;='Gastos com Pessoal'!$F$7:$F$106)*INDIRECT(CONCATENATE("'Encargos e Benefícios'!",$BJ50)))+SUM((S$1&gt;='Gastos com Pessoal'!$E$113:$E$122)*(S$1&lt;='Gastos com Pessoal'!$F$113:$F$122)*INDIRECT(CONCATENATE("'Encargos e Benefícios'!",$BK50)))+SUM((S$1&gt;='Gastos com Pessoal'!$E$7:$E$106)*(S$1&lt;='Gastos com Pessoal'!$F$7:$F$106)*(IF('Gastos com Pessoal'!$G$7:$G$106&lt;=S$1,1,0))*INDIRECT(CONCATENATE("'Gastos com Pessoal'!",$BL50)))+SUM((S$1&gt;='Gastos com Pessoal'!$E$113:$E$122)*(S$1&lt;='Gastos com Pessoal'!$F$113:$F$122)*(IF('Gastos com Pessoal'!$G$113:$G$122&lt;=S$1,1,0))*INDIRECT(CONCATENATE("'Gastos com Pessoal'!",$BM50)))+SUM((S$1&gt;='Gastos com Pessoal'!$E$7:$E$106)*(S$1&lt;='Gastos com Pessoal'!$F$7:$F$106)*(IF('Gastos com Pessoal'!$L$7:$L$106&lt;=S$1,1,0))*INDIRECT(CONCATENATE("'Gastos com Pessoal'!",$BN50)))+SUM((S$1&gt;='Gastos com Pessoal'!$E$113:$E$122)*(S$1&lt;='Gastos com Pessoal'!$F$113:$F$122)*(IF('Gastos com Pessoal'!$L$113:$L$122&lt;=S$1,1,0))*INDIRECT(CONCATENATE("'Gastos com Pessoal'!",$BO50)))+SUM((S$1&gt;='Gastos com Pessoal'!$E$7:$E$106)*(S$1&lt;='Gastos com Pessoal'!$F$7:$F$106)*(IF('Gastos com Pessoal'!$Q$7:$Q$106&lt;=S$1,1,0))*INDIRECT(CONCATENATE("'Gastos com Pessoal'!",$BP50)))+SUM((S$1&gt;='Gastos com Pessoal'!$E$113:$E$122)*(S$1&lt;='Gastos com Pessoal'!$F$113:$F$122)*(IF('Gastos com Pessoal'!$Q$113:$Q$122&lt;=S$1,1,0))*INDIRECT(CONCATENATE("'Gastos com Pessoal'!",$BQ50)))</f>
        <v>0</v>
      </c>
      <c r="T50" s="149">
        <f t="array" aca="1" ref="T50" ca="1">SUM((T$1&gt;='Gastos com Pessoal'!$E$7:$E$106)*(T$1&lt;='Gastos com Pessoal'!$F$7:$F$106)*INDIRECT(CONCATENATE("'Encargos e Benefícios'!",$BJ50)))+SUM((T$1&gt;='Gastos com Pessoal'!$E$113:$E$122)*(T$1&lt;='Gastos com Pessoal'!$F$113:$F$122)*INDIRECT(CONCATENATE("'Encargos e Benefícios'!",$BK50)))+SUM((T$1&gt;='Gastos com Pessoal'!$E$7:$E$106)*(T$1&lt;='Gastos com Pessoal'!$F$7:$F$106)*(IF('Gastos com Pessoal'!$G$7:$G$106&lt;=T$1,1,0))*INDIRECT(CONCATENATE("'Gastos com Pessoal'!",$BL50)))+SUM((T$1&gt;='Gastos com Pessoal'!$E$113:$E$122)*(T$1&lt;='Gastos com Pessoal'!$F$113:$F$122)*(IF('Gastos com Pessoal'!$G$113:$G$122&lt;=T$1,1,0))*INDIRECT(CONCATENATE("'Gastos com Pessoal'!",$BM50)))+SUM((T$1&gt;='Gastos com Pessoal'!$E$7:$E$106)*(T$1&lt;='Gastos com Pessoal'!$F$7:$F$106)*(IF('Gastos com Pessoal'!$L$7:$L$106&lt;=T$1,1,0))*INDIRECT(CONCATENATE("'Gastos com Pessoal'!",$BN50)))+SUM((T$1&gt;='Gastos com Pessoal'!$E$113:$E$122)*(T$1&lt;='Gastos com Pessoal'!$F$113:$F$122)*(IF('Gastos com Pessoal'!$L$113:$L$122&lt;=T$1,1,0))*INDIRECT(CONCATENATE("'Gastos com Pessoal'!",$BO50)))+SUM((T$1&gt;='Gastos com Pessoal'!$E$7:$E$106)*(T$1&lt;='Gastos com Pessoal'!$F$7:$F$106)*(IF('Gastos com Pessoal'!$Q$7:$Q$106&lt;=T$1,1,0))*INDIRECT(CONCATENATE("'Gastos com Pessoal'!",$BP50)))+SUM((T$1&gt;='Gastos com Pessoal'!$E$113:$E$122)*(T$1&lt;='Gastos com Pessoal'!$F$113:$F$122)*(IF('Gastos com Pessoal'!$Q$113:$Q$122&lt;=T$1,1,0))*INDIRECT(CONCATENATE("'Gastos com Pessoal'!",$BQ50)))</f>
        <v>0</v>
      </c>
      <c r="U50" s="149">
        <f t="array" aca="1" ref="U50" ca="1">SUM((U$1&gt;='Gastos com Pessoal'!$E$7:$E$106)*(U$1&lt;='Gastos com Pessoal'!$F$7:$F$106)*INDIRECT(CONCATENATE("'Encargos e Benefícios'!",$BJ50)))+SUM((U$1&gt;='Gastos com Pessoal'!$E$113:$E$122)*(U$1&lt;='Gastos com Pessoal'!$F$113:$F$122)*INDIRECT(CONCATENATE("'Encargos e Benefícios'!",$BK50)))+SUM((U$1&gt;='Gastos com Pessoal'!$E$7:$E$106)*(U$1&lt;='Gastos com Pessoal'!$F$7:$F$106)*(IF('Gastos com Pessoal'!$G$7:$G$106&lt;=U$1,1,0))*INDIRECT(CONCATENATE("'Gastos com Pessoal'!",$BL50)))+SUM((U$1&gt;='Gastos com Pessoal'!$E$113:$E$122)*(U$1&lt;='Gastos com Pessoal'!$F$113:$F$122)*(IF('Gastos com Pessoal'!$G$113:$G$122&lt;=U$1,1,0))*INDIRECT(CONCATENATE("'Gastos com Pessoal'!",$BM50)))+SUM((U$1&gt;='Gastos com Pessoal'!$E$7:$E$106)*(U$1&lt;='Gastos com Pessoal'!$F$7:$F$106)*(IF('Gastos com Pessoal'!$L$7:$L$106&lt;=U$1,1,0))*INDIRECT(CONCATENATE("'Gastos com Pessoal'!",$BN50)))+SUM((U$1&gt;='Gastos com Pessoal'!$E$113:$E$122)*(U$1&lt;='Gastos com Pessoal'!$F$113:$F$122)*(IF('Gastos com Pessoal'!$L$113:$L$122&lt;=U$1,1,0))*INDIRECT(CONCATENATE("'Gastos com Pessoal'!",$BO50)))+SUM((U$1&gt;='Gastos com Pessoal'!$E$7:$E$106)*(U$1&lt;='Gastos com Pessoal'!$F$7:$F$106)*(IF('Gastos com Pessoal'!$Q$7:$Q$106&lt;=U$1,1,0))*INDIRECT(CONCATENATE("'Gastos com Pessoal'!",$BP50)))+SUM((U$1&gt;='Gastos com Pessoal'!$E$113:$E$122)*(U$1&lt;='Gastos com Pessoal'!$F$113:$F$122)*(IF('Gastos com Pessoal'!$Q$113:$Q$122&lt;=U$1,1,0))*INDIRECT(CONCATENATE("'Gastos com Pessoal'!",$BQ50)))</f>
        <v>0</v>
      </c>
      <c r="V50" s="149">
        <f t="array" aca="1" ref="V50" ca="1">SUM((V$1&gt;='Gastos com Pessoal'!$E$7:$E$106)*(V$1&lt;='Gastos com Pessoal'!$F$7:$F$106)*INDIRECT(CONCATENATE("'Encargos e Benefícios'!",$BJ50)))+SUM((V$1&gt;='Gastos com Pessoal'!$E$113:$E$122)*(V$1&lt;='Gastos com Pessoal'!$F$113:$F$122)*INDIRECT(CONCATENATE("'Encargos e Benefícios'!",$BK50)))+SUM((V$1&gt;='Gastos com Pessoal'!$E$7:$E$106)*(V$1&lt;='Gastos com Pessoal'!$F$7:$F$106)*(IF('Gastos com Pessoal'!$G$7:$G$106&lt;=V$1,1,0))*INDIRECT(CONCATENATE("'Gastos com Pessoal'!",$BL50)))+SUM((V$1&gt;='Gastos com Pessoal'!$E$113:$E$122)*(V$1&lt;='Gastos com Pessoal'!$F$113:$F$122)*(IF('Gastos com Pessoal'!$G$113:$G$122&lt;=V$1,1,0))*INDIRECT(CONCATENATE("'Gastos com Pessoal'!",$BM50)))+SUM((V$1&gt;='Gastos com Pessoal'!$E$7:$E$106)*(V$1&lt;='Gastos com Pessoal'!$F$7:$F$106)*(IF('Gastos com Pessoal'!$L$7:$L$106&lt;=V$1,1,0))*INDIRECT(CONCATENATE("'Gastos com Pessoal'!",$BN50)))+SUM((V$1&gt;='Gastos com Pessoal'!$E$113:$E$122)*(V$1&lt;='Gastos com Pessoal'!$F$113:$F$122)*(IF('Gastos com Pessoal'!$L$113:$L$122&lt;=V$1,1,0))*INDIRECT(CONCATENATE("'Gastos com Pessoal'!",$BO50)))+SUM((V$1&gt;='Gastos com Pessoal'!$E$7:$E$106)*(V$1&lt;='Gastos com Pessoal'!$F$7:$F$106)*(IF('Gastos com Pessoal'!$Q$7:$Q$106&lt;=V$1,1,0))*INDIRECT(CONCATENATE("'Gastos com Pessoal'!",$BP50)))+SUM((V$1&gt;='Gastos com Pessoal'!$E$113:$E$122)*(V$1&lt;='Gastos com Pessoal'!$F$113:$F$122)*(IF('Gastos com Pessoal'!$Q$113:$Q$122&lt;=V$1,1,0))*INDIRECT(CONCATENATE("'Gastos com Pessoal'!",$BQ50)))</f>
        <v>0</v>
      </c>
      <c r="W50" s="149">
        <f t="array" aca="1" ref="W50" ca="1">SUM((W$1&gt;='Gastos com Pessoal'!$E$7:$E$106)*(W$1&lt;='Gastos com Pessoal'!$F$7:$F$106)*INDIRECT(CONCATENATE("'Encargos e Benefícios'!",$BJ50)))+SUM((W$1&gt;='Gastos com Pessoal'!$E$113:$E$122)*(W$1&lt;='Gastos com Pessoal'!$F$113:$F$122)*INDIRECT(CONCATENATE("'Encargos e Benefícios'!",$BK50)))+SUM((W$1&gt;='Gastos com Pessoal'!$E$7:$E$106)*(W$1&lt;='Gastos com Pessoal'!$F$7:$F$106)*(IF('Gastos com Pessoal'!$G$7:$G$106&lt;=W$1,1,0))*INDIRECT(CONCATENATE("'Gastos com Pessoal'!",$BL50)))+SUM((W$1&gt;='Gastos com Pessoal'!$E$113:$E$122)*(W$1&lt;='Gastos com Pessoal'!$F$113:$F$122)*(IF('Gastos com Pessoal'!$G$113:$G$122&lt;=W$1,1,0))*INDIRECT(CONCATENATE("'Gastos com Pessoal'!",$BM50)))+SUM((W$1&gt;='Gastos com Pessoal'!$E$7:$E$106)*(W$1&lt;='Gastos com Pessoal'!$F$7:$F$106)*(IF('Gastos com Pessoal'!$L$7:$L$106&lt;=W$1,1,0))*INDIRECT(CONCATENATE("'Gastos com Pessoal'!",$BN50)))+SUM((W$1&gt;='Gastos com Pessoal'!$E$113:$E$122)*(W$1&lt;='Gastos com Pessoal'!$F$113:$F$122)*(IF('Gastos com Pessoal'!$L$113:$L$122&lt;=W$1,1,0))*INDIRECT(CONCATENATE("'Gastos com Pessoal'!",$BO50)))+SUM((W$1&gt;='Gastos com Pessoal'!$E$7:$E$106)*(W$1&lt;='Gastos com Pessoal'!$F$7:$F$106)*(IF('Gastos com Pessoal'!$Q$7:$Q$106&lt;=W$1,1,0))*INDIRECT(CONCATENATE("'Gastos com Pessoal'!",$BP50)))+SUM((W$1&gt;='Gastos com Pessoal'!$E$113:$E$122)*(W$1&lt;='Gastos com Pessoal'!$F$113:$F$122)*(IF('Gastos com Pessoal'!$Q$113:$Q$122&lt;=W$1,1,0))*INDIRECT(CONCATENATE("'Gastos com Pessoal'!",$BQ50)))</f>
        <v>0</v>
      </c>
      <c r="X50" s="149">
        <f t="array" aca="1" ref="X50" ca="1">SUM((X$1&gt;='Gastos com Pessoal'!$E$7:$E$106)*(X$1&lt;='Gastos com Pessoal'!$F$7:$F$106)*INDIRECT(CONCATENATE("'Encargos e Benefícios'!",$BJ50)))+SUM((X$1&gt;='Gastos com Pessoal'!$E$113:$E$122)*(X$1&lt;='Gastos com Pessoal'!$F$113:$F$122)*INDIRECT(CONCATENATE("'Encargos e Benefícios'!",$BK50)))+SUM((X$1&gt;='Gastos com Pessoal'!$E$7:$E$106)*(X$1&lt;='Gastos com Pessoal'!$F$7:$F$106)*(IF('Gastos com Pessoal'!$G$7:$G$106&lt;=X$1,1,0))*INDIRECT(CONCATENATE("'Gastos com Pessoal'!",$BL50)))+SUM((X$1&gt;='Gastos com Pessoal'!$E$113:$E$122)*(X$1&lt;='Gastos com Pessoal'!$F$113:$F$122)*(IF('Gastos com Pessoal'!$G$113:$G$122&lt;=X$1,1,0))*INDIRECT(CONCATENATE("'Gastos com Pessoal'!",$BM50)))+SUM((X$1&gt;='Gastos com Pessoal'!$E$7:$E$106)*(X$1&lt;='Gastos com Pessoal'!$F$7:$F$106)*(IF('Gastos com Pessoal'!$L$7:$L$106&lt;=X$1,1,0))*INDIRECT(CONCATENATE("'Gastos com Pessoal'!",$BN50)))+SUM((X$1&gt;='Gastos com Pessoal'!$E$113:$E$122)*(X$1&lt;='Gastos com Pessoal'!$F$113:$F$122)*(IF('Gastos com Pessoal'!$L$113:$L$122&lt;=X$1,1,0))*INDIRECT(CONCATENATE("'Gastos com Pessoal'!",$BO50)))+SUM((X$1&gt;='Gastos com Pessoal'!$E$7:$E$106)*(X$1&lt;='Gastos com Pessoal'!$F$7:$F$106)*(IF('Gastos com Pessoal'!$Q$7:$Q$106&lt;=X$1,1,0))*INDIRECT(CONCATENATE("'Gastos com Pessoal'!",$BP50)))+SUM((X$1&gt;='Gastos com Pessoal'!$E$113:$E$122)*(X$1&lt;='Gastos com Pessoal'!$F$113:$F$122)*(IF('Gastos com Pessoal'!$Q$113:$Q$122&lt;=X$1,1,0))*INDIRECT(CONCATENATE("'Gastos com Pessoal'!",$BQ50)))</f>
        <v>0</v>
      </c>
      <c r="Y50" s="149">
        <f t="array" aca="1" ref="Y50" ca="1">SUM((Y$1&gt;='Gastos com Pessoal'!$E$7:$E$106)*(Y$1&lt;='Gastos com Pessoal'!$F$7:$F$106)*INDIRECT(CONCATENATE("'Encargos e Benefícios'!",$BJ50)))+SUM((Y$1&gt;='Gastos com Pessoal'!$E$113:$E$122)*(Y$1&lt;='Gastos com Pessoal'!$F$113:$F$122)*INDIRECT(CONCATENATE("'Encargos e Benefícios'!",$BK50)))+SUM((Y$1&gt;='Gastos com Pessoal'!$E$7:$E$106)*(Y$1&lt;='Gastos com Pessoal'!$F$7:$F$106)*(IF('Gastos com Pessoal'!$G$7:$G$106&lt;=Y$1,1,0))*INDIRECT(CONCATENATE("'Gastos com Pessoal'!",$BL50)))+SUM((Y$1&gt;='Gastos com Pessoal'!$E$113:$E$122)*(Y$1&lt;='Gastos com Pessoal'!$F$113:$F$122)*(IF('Gastos com Pessoal'!$G$113:$G$122&lt;=Y$1,1,0))*INDIRECT(CONCATENATE("'Gastos com Pessoal'!",$BM50)))+SUM((Y$1&gt;='Gastos com Pessoal'!$E$7:$E$106)*(Y$1&lt;='Gastos com Pessoal'!$F$7:$F$106)*(IF('Gastos com Pessoal'!$L$7:$L$106&lt;=Y$1,1,0))*INDIRECT(CONCATENATE("'Gastos com Pessoal'!",$BN50)))+SUM((Y$1&gt;='Gastos com Pessoal'!$E$113:$E$122)*(Y$1&lt;='Gastos com Pessoal'!$F$113:$F$122)*(IF('Gastos com Pessoal'!$L$113:$L$122&lt;=Y$1,1,0))*INDIRECT(CONCATENATE("'Gastos com Pessoal'!",$BO50)))+SUM((Y$1&gt;='Gastos com Pessoal'!$E$7:$E$106)*(Y$1&lt;='Gastos com Pessoal'!$F$7:$F$106)*(IF('Gastos com Pessoal'!$Q$7:$Q$106&lt;=Y$1,1,0))*INDIRECT(CONCATENATE("'Gastos com Pessoal'!",$BP50)))+SUM((Y$1&gt;='Gastos com Pessoal'!$E$113:$E$122)*(Y$1&lt;='Gastos com Pessoal'!$F$113:$F$122)*(IF('Gastos com Pessoal'!$Q$113:$Q$122&lt;=Y$1,1,0))*INDIRECT(CONCATENATE("'Gastos com Pessoal'!",$BQ50)))</f>
        <v>0</v>
      </c>
      <c r="Z50" s="149">
        <f t="array" aca="1" ref="Z50" ca="1">SUM((Z$1&gt;='Gastos com Pessoal'!$E$7:$E$106)*(Z$1&lt;='Gastos com Pessoal'!$F$7:$F$106)*INDIRECT(CONCATENATE("'Encargos e Benefícios'!",$BJ50)))+SUM((Z$1&gt;='Gastos com Pessoal'!$E$113:$E$122)*(Z$1&lt;='Gastos com Pessoal'!$F$113:$F$122)*INDIRECT(CONCATENATE("'Encargos e Benefícios'!",$BK50)))+SUM((Z$1&gt;='Gastos com Pessoal'!$E$7:$E$106)*(Z$1&lt;='Gastos com Pessoal'!$F$7:$F$106)*(IF('Gastos com Pessoal'!$G$7:$G$106&lt;=Z$1,1,0))*INDIRECT(CONCATENATE("'Gastos com Pessoal'!",$BL50)))+SUM((Z$1&gt;='Gastos com Pessoal'!$E$113:$E$122)*(Z$1&lt;='Gastos com Pessoal'!$F$113:$F$122)*(IF('Gastos com Pessoal'!$G$113:$G$122&lt;=Z$1,1,0))*INDIRECT(CONCATENATE("'Gastos com Pessoal'!",$BM50)))+SUM((Z$1&gt;='Gastos com Pessoal'!$E$7:$E$106)*(Z$1&lt;='Gastos com Pessoal'!$F$7:$F$106)*(IF('Gastos com Pessoal'!$L$7:$L$106&lt;=Z$1,1,0))*INDIRECT(CONCATENATE("'Gastos com Pessoal'!",$BN50)))+SUM((Z$1&gt;='Gastos com Pessoal'!$E$113:$E$122)*(Z$1&lt;='Gastos com Pessoal'!$F$113:$F$122)*(IF('Gastos com Pessoal'!$L$113:$L$122&lt;=Z$1,1,0))*INDIRECT(CONCATENATE("'Gastos com Pessoal'!",$BO50)))+SUM((Z$1&gt;='Gastos com Pessoal'!$E$7:$E$106)*(Z$1&lt;='Gastos com Pessoal'!$F$7:$F$106)*(IF('Gastos com Pessoal'!$Q$7:$Q$106&lt;=Z$1,1,0))*INDIRECT(CONCATENATE("'Gastos com Pessoal'!",$BP50)))+SUM((Z$1&gt;='Gastos com Pessoal'!$E$113:$E$122)*(Z$1&lt;='Gastos com Pessoal'!$F$113:$F$122)*(IF('Gastos com Pessoal'!$Q$113:$Q$122&lt;=Z$1,1,0))*INDIRECT(CONCATENATE("'Gastos com Pessoal'!",$BQ50)))</f>
        <v>0</v>
      </c>
      <c r="AA50" s="149">
        <f t="array" aca="1" ref="AA50" ca="1">SUM((AA$1&gt;='Gastos com Pessoal'!$E$7:$E$106)*(AA$1&lt;='Gastos com Pessoal'!$F$7:$F$106)*INDIRECT(CONCATENATE("'Encargos e Benefícios'!",$BJ50)))+SUM((AA$1&gt;='Gastos com Pessoal'!$E$113:$E$122)*(AA$1&lt;='Gastos com Pessoal'!$F$113:$F$122)*INDIRECT(CONCATENATE("'Encargos e Benefícios'!",$BK50)))+SUM((AA$1&gt;='Gastos com Pessoal'!$E$7:$E$106)*(AA$1&lt;='Gastos com Pessoal'!$F$7:$F$106)*(IF('Gastos com Pessoal'!$G$7:$G$106&lt;=AA$1,1,0))*INDIRECT(CONCATENATE("'Gastos com Pessoal'!",$BL50)))+SUM((AA$1&gt;='Gastos com Pessoal'!$E$113:$E$122)*(AA$1&lt;='Gastos com Pessoal'!$F$113:$F$122)*(IF('Gastos com Pessoal'!$G$113:$G$122&lt;=AA$1,1,0))*INDIRECT(CONCATENATE("'Gastos com Pessoal'!",$BM50)))+SUM((AA$1&gt;='Gastos com Pessoal'!$E$7:$E$106)*(AA$1&lt;='Gastos com Pessoal'!$F$7:$F$106)*(IF('Gastos com Pessoal'!$L$7:$L$106&lt;=AA$1,1,0))*INDIRECT(CONCATENATE("'Gastos com Pessoal'!",$BN50)))+SUM((AA$1&gt;='Gastos com Pessoal'!$E$113:$E$122)*(AA$1&lt;='Gastos com Pessoal'!$F$113:$F$122)*(IF('Gastos com Pessoal'!$L$113:$L$122&lt;=AA$1,1,0))*INDIRECT(CONCATENATE("'Gastos com Pessoal'!",$BO50)))+SUM((AA$1&gt;='Gastos com Pessoal'!$E$7:$E$106)*(AA$1&lt;='Gastos com Pessoal'!$F$7:$F$106)*(IF('Gastos com Pessoal'!$Q$7:$Q$106&lt;=AA$1,1,0))*INDIRECT(CONCATENATE("'Gastos com Pessoal'!",$BP50)))+SUM((AA$1&gt;='Gastos com Pessoal'!$E$113:$E$122)*(AA$1&lt;='Gastos com Pessoal'!$F$113:$F$122)*(IF('Gastos com Pessoal'!$Q$113:$Q$122&lt;=AA$1,1,0))*INDIRECT(CONCATENATE("'Gastos com Pessoal'!",$BQ50)))</f>
        <v>0</v>
      </c>
      <c r="AB50" s="149">
        <f t="array" aca="1" ref="AB50" ca="1">SUM((AB$1&gt;='Gastos com Pessoal'!$E$7:$E$106)*(AB$1&lt;='Gastos com Pessoal'!$F$7:$F$106)*INDIRECT(CONCATENATE("'Encargos e Benefícios'!",$BJ50)))+SUM((AB$1&gt;='Gastos com Pessoal'!$E$113:$E$122)*(AB$1&lt;='Gastos com Pessoal'!$F$113:$F$122)*INDIRECT(CONCATENATE("'Encargos e Benefícios'!",$BK50)))+SUM((AB$1&gt;='Gastos com Pessoal'!$E$7:$E$106)*(AB$1&lt;='Gastos com Pessoal'!$F$7:$F$106)*(IF('Gastos com Pessoal'!$G$7:$G$106&lt;=AB$1,1,0))*INDIRECT(CONCATENATE("'Gastos com Pessoal'!",$BL50)))+SUM((AB$1&gt;='Gastos com Pessoal'!$E$113:$E$122)*(AB$1&lt;='Gastos com Pessoal'!$F$113:$F$122)*(IF('Gastos com Pessoal'!$G$113:$G$122&lt;=AB$1,1,0))*INDIRECT(CONCATENATE("'Gastos com Pessoal'!",$BM50)))+SUM((AB$1&gt;='Gastos com Pessoal'!$E$7:$E$106)*(AB$1&lt;='Gastos com Pessoal'!$F$7:$F$106)*(IF('Gastos com Pessoal'!$L$7:$L$106&lt;=AB$1,1,0))*INDIRECT(CONCATENATE("'Gastos com Pessoal'!",$BN50)))+SUM((AB$1&gt;='Gastos com Pessoal'!$E$113:$E$122)*(AB$1&lt;='Gastos com Pessoal'!$F$113:$F$122)*(IF('Gastos com Pessoal'!$L$113:$L$122&lt;=AB$1,1,0))*INDIRECT(CONCATENATE("'Gastos com Pessoal'!",$BO50)))+SUM((AB$1&gt;='Gastos com Pessoal'!$E$7:$E$106)*(AB$1&lt;='Gastos com Pessoal'!$F$7:$F$106)*(IF('Gastos com Pessoal'!$Q$7:$Q$106&lt;=AB$1,1,0))*INDIRECT(CONCATENATE("'Gastos com Pessoal'!",$BP50)))+SUM((AB$1&gt;='Gastos com Pessoal'!$E$113:$E$122)*(AB$1&lt;='Gastos com Pessoal'!$F$113:$F$122)*(IF('Gastos com Pessoal'!$Q$113:$Q$122&lt;=AB$1,1,0))*INDIRECT(CONCATENATE("'Gastos com Pessoal'!",$BQ50)))</f>
        <v>0</v>
      </c>
      <c r="AC50" s="149">
        <f t="array" aca="1" ref="AC50" ca="1">SUM((AC$1&gt;='Gastos com Pessoal'!$E$7:$E$106)*(AC$1&lt;='Gastos com Pessoal'!$F$7:$F$106)*INDIRECT(CONCATENATE("'Encargos e Benefícios'!",$BJ50)))+SUM((AC$1&gt;='Gastos com Pessoal'!$E$113:$E$122)*(AC$1&lt;='Gastos com Pessoal'!$F$113:$F$122)*INDIRECT(CONCATENATE("'Encargos e Benefícios'!",$BK50)))+SUM((AC$1&gt;='Gastos com Pessoal'!$E$7:$E$106)*(AC$1&lt;='Gastos com Pessoal'!$F$7:$F$106)*(IF('Gastos com Pessoal'!$G$7:$G$106&lt;=AC$1,1,0))*INDIRECT(CONCATENATE("'Gastos com Pessoal'!",$BL50)))+SUM((AC$1&gt;='Gastos com Pessoal'!$E$113:$E$122)*(AC$1&lt;='Gastos com Pessoal'!$F$113:$F$122)*(IF('Gastos com Pessoal'!$G$113:$G$122&lt;=AC$1,1,0))*INDIRECT(CONCATENATE("'Gastos com Pessoal'!",$BM50)))+SUM((AC$1&gt;='Gastos com Pessoal'!$E$7:$E$106)*(AC$1&lt;='Gastos com Pessoal'!$F$7:$F$106)*(IF('Gastos com Pessoal'!$L$7:$L$106&lt;=AC$1,1,0))*INDIRECT(CONCATENATE("'Gastos com Pessoal'!",$BN50)))+SUM((AC$1&gt;='Gastos com Pessoal'!$E$113:$E$122)*(AC$1&lt;='Gastos com Pessoal'!$F$113:$F$122)*(IF('Gastos com Pessoal'!$L$113:$L$122&lt;=AC$1,1,0))*INDIRECT(CONCATENATE("'Gastos com Pessoal'!",$BO50)))+SUM((AC$1&gt;='Gastos com Pessoal'!$E$7:$E$106)*(AC$1&lt;='Gastos com Pessoal'!$F$7:$F$106)*(IF('Gastos com Pessoal'!$Q$7:$Q$106&lt;=AC$1,1,0))*INDIRECT(CONCATENATE("'Gastos com Pessoal'!",$BP50)))+SUM((AC$1&gt;='Gastos com Pessoal'!$E$113:$E$122)*(AC$1&lt;='Gastos com Pessoal'!$F$113:$F$122)*(IF('Gastos com Pessoal'!$Q$113:$Q$122&lt;=AC$1,1,0))*INDIRECT(CONCATENATE("'Gastos com Pessoal'!",$BQ50)))</f>
        <v>0</v>
      </c>
      <c r="AD50" s="149">
        <f t="array" aca="1" ref="AD50" ca="1">SUM((AD$1&gt;='Gastos com Pessoal'!$E$7:$E$106)*(AD$1&lt;='Gastos com Pessoal'!$F$7:$F$106)*INDIRECT(CONCATENATE("'Encargos e Benefícios'!",$BJ50)))+SUM((AD$1&gt;='Gastos com Pessoal'!$E$113:$E$122)*(AD$1&lt;='Gastos com Pessoal'!$F$113:$F$122)*INDIRECT(CONCATENATE("'Encargos e Benefícios'!",$BK50)))+SUM((AD$1&gt;='Gastos com Pessoal'!$E$7:$E$106)*(AD$1&lt;='Gastos com Pessoal'!$F$7:$F$106)*(IF('Gastos com Pessoal'!$G$7:$G$106&lt;=AD$1,1,0))*INDIRECT(CONCATENATE("'Gastos com Pessoal'!",$BL50)))+SUM((AD$1&gt;='Gastos com Pessoal'!$E$113:$E$122)*(AD$1&lt;='Gastos com Pessoal'!$F$113:$F$122)*(IF('Gastos com Pessoal'!$G$113:$G$122&lt;=AD$1,1,0))*INDIRECT(CONCATENATE("'Gastos com Pessoal'!",$BM50)))+SUM((AD$1&gt;='Gastos com Pessoal'!$E$7:$E$106)*(AD$1&lt;='Gastos com Pessoal'!$F$7:$F$106)*(IF('Gastos com Pessoal'!$L$7:$L$106&lt;=AD$1,1,0))*INDIRECT(CONCATENATE("'Gastos com Pessoal'!",$BN50)))+SUM((AD$1&gt;='Gastos com Pessoal'!$E$113:$E$122)*(AD$1&lt;='Gastos com Pessoal'!$F$113:$F$122)*(IF('Gastos com Pessoal'!$L$113:$L$122&lt;=AD$1,1,0))*INDIRECT(CONCATENATE("'Gastos com Pessoal'!",$BO50)))+SUM((AD$1&gt;='Gastos com Pessoal'!$E$7:$E$106)*(AD$1&lt;='Gastos com Pessoal'!$F$7:$F$106)*(IF('Gastos com Pessoal'!$Q$7:$Q$106&lt;=AD$1,1,0))*INDIRECT(CONCATENATE("'Gastos com Pessoal'!",$BP50)))+SUM((AD$1&gt;='Gastos com Pessoal'!$E$113:$E$122)*(AD$1&lt;='Gastos com Pessoal'!$F$113:$F$122)*(IF('Gastos com Pessoal'!$Q$113:$Q$122&lt;=AD$1,1,0))*INDIRECT(CONCATENATE("'Gastos com Pessoal'!",$BQ50)))</f>
        <v>0</v>
      </c>
      <c r="AE50" s="149">
        <f t="array" aca="1" ref="AE50" ca="1">SUM((AE$1&gt;='Gastos com Pessoal'!$E$7:$E$106)*(AE$1&lt;='Gastos com Pessoal'!$F$7:$F$106)*INDIRECT(CONCATENATE("'Encargos e Benefícios'!",$BJ50)))+SUM((AE$1&gt;='Gastos com Pessoal'!$E$113:$E$122)*(AE$1&lt;='Gastos com Pessoal'!$F$113:$F$122)*INDIRECT(CONCATENATE("'Encargos e Benefícios'!",$BK50)))+SUM((AE$1&gt;='Gastos com Pessoal'!$E$7:$E$106)*(AE$1&lt;='Gastos com Pessoal'!$F$7:$F$106)*(IF('Gastos com Pessoal'!$G$7:$G$106&lt;=AE$1,1,0))*INDIRECT(CONCATENATE("'Gastos com Pessoal'!",$BL50)))+SUM((AE$1&gt;='Gastos com Pessoal'!$E$113:$E$122)*(AE$1&lt;='Gastos com Pessoal'!$F$113:$F$122)*(IF('Gastos com Pessoal'!$G$113:$G$122&lt;=AE$1,1,0))*INDIRECT(CONCATENATE("'Gastos com Pessoal'!",$BM50)))+SUM((AE$1&gt;='Gastos com Pessoal'!$E$7:$E$106)*(AE$1&lt;='Gastos com Pessoal'!$F$7:$F$106)*(IF('Gastos com Pessoal'!$L$7:$L$106&lt;=AE$1,1,0))*INDIRECT(CONCATENATE("'Gastos com Pessoal'!",$BN50)))+SUM((AE$1&gt;='Gastos com Pessoal'!$E$113:$E$122)*(AE$1&lt;='Gastos com Pessoal'!$F$113:$F$122)*(IF('Gastos com Pessoal'!$L$113:$L$122&lt;=AE$1,1,0))*INDIRECT(CONCATENATE("'Gastos com Pessoal'!",$BO50)))+SUM((AE$1&gt;='Gastos com Pessoal'!$E$7:$E$106)*(AE$1&lt;='Gastos com Pessoal'!$F$7:$F$106)*(IF('Gastos com Pessoal'!$Q$7:$Q$106&lt;=AE$1,1,0))*INDIRECT(CONCATENATE("'Gastos com Pessoal'!",$BP50)))+SUM((AE$1&gt;='Gastos com Pessoal'!$E$113:$E$122)*(AE$1&lt;='Gastos com Pessoal'!$F$113:$F$122)*(IF('Gastos com Pessoal'!$Q$113:$Q$122&lt;=AE$1,1,0))*INDIRECT(CONCATENATE("'Gastos com Pessoal'!",$BQ50)))</f>
        <v>0</v>
      </c>
      <c r="AF50" s="149">
        <f t="array" aca="1" ref="AF50" ca="1">SUM((AF$1&gt;='Gastos com Pessoal'!$E$7:$E$106)*(AF$1&lt;='Gastos com Pessoal'!$F$7:$F$106)*INDIRECT(CONCATENATE("'Encargos e Benefícios'!",$BJ50)))+SUM((AF$1&gt;='Gastos com Pessoal'!$E$113:$E$122)*(AF$1&lt;='Gastos com Pessoal'!$F$113:$F$122)*INDIRECT(CONCATENATE("'Encargos e Benefícios'!",$BK50)))+SUM((AF$1&gt;='Gastos com Pessoal'!$E$7:$E$106)*(AF$1&lt;='Gastos com Pessoal'!$F$7:$F$106)*(IF('Gastos com Pessoal'!$G$7:$G$106&lt;=AF$1,1,0))*INDIRECT(CONCATENATE("'Gastos com Pessoal'!",$BL50)))+SUM((AF$1&gt;='Gastos com Pessoal'!$E$113:$E$122)*(AF$1&lt;='Gastos com Pessoal'!$F$113:$F$122)*(IF('Gastos com Pessoal'!$G$113:$G$122&lt;=AF$1,1,0))*INDIRECT(CONCATENATE("'Gastos com Pessoal'!",$BM50)))+SUM((AF$1&gt;='Gastos com Pessoal'!$E$7:$E$106)*(AF$1&lt;='Gastos com Pessoal'!$F$7:$F$106)*(IF('Gastos com Pessoal'!$L$7:$L$106&lt;=AF$1,1,0))*INDIRECT(CONCATENATE("'Gastos com Pessoal'!",$BN50)))+SUM((AF$1&gt;='Gastos com Pessoal'!$E$113:$E$122)*(AF$1&lt;='Gastos com Pessoal'!$F$113:$F$122)*(IF('Gastos com Pessoal'!$L$113:$L$122&lt;=AF$1,1,0))*INDIRECT(CONCATENATE("'Gastos com Pessoal'!",$BO50)))+SUM((AF$1&gt;='Gastos com Pessoal'!$E$7:$E$106)*(AF$1&lt;='Gastos com Pessoal'!$F$7:$F$106)*(IF('Gastos com Pessoal'!$Q$7:$Q$106&lt;=AF$1,1,0))*INDIRECT(CONCATENATE("'Gastos com Pessoal'!",$BP50)))+SUM((AF$1&gt;='Gastos com Pessoal'!$E$113:$E$122)*(AF$1&lt;='Gastos com Pessoal'!$F$113:$F$122)*(IF('Gastos com Pessoal'!$Q$113:$Q$122&lt;=AF$1,1,0))*INDIRECT(CONCATENATE("'Gastos com Pessoal'!",$BQ50)))</f>
        <v>0</v>
      </c>
      <c r="AG50" s="149">
        <f t="array" aca="1" ref="AG50" ca="1">SUM((AG$1&gt;='Gastos com Pessoal'!$E$7:$E$106)*(AG$1&lt;='Gastos com Pessoal'!$F$7:$F$106)*INDIRECT(CONCATENATE("'Encargos e Benefícios'!",$BJ50)))+SUM((AG$1&gt;='Gastos com Pessoal'!$E$113:$E$122)*(AG$1&lt;='Gastos com Pessoal'!$F$113:$F$122)*INDIRECT(CONCATENATE("'Encargos e Benefícios'!",$BK50)))+SUM((AG$1&gt;='Gastos com Pessoal'!$E$7:$E$106)*(AG$1&lt;='Gastos com Pessoal'!$F$7:$F$106)*(IF('Gastos com Pessoal'!$G$7:$G$106&lt;=AG$1,1,0))*INDIRECT(CONCATENATE("'Gastos com Pessoal'!",$BL50)))+SUM((AG$1&gt;='Gastos com Pessoal'!$E$113:$E$122)*(AG$1&lt;='Gastos com Pessoal'!$F$113:$F$122)*(IF('Gastos com Pessoal'!$G$113:$G$122&lt;=AG$1,1,0))*INDIRECT(CONCATENATE("'Gastos com Pessoal'!",$BM50)))+SUM((AG$1&gt;='Gastos com Pessoal'!$E$7:$E$106)*(AG$1&lt;='Gastos com Pessoal'!$F$7:$F$106)*(IF('Gastos com Pessoal'!$L$7:$L$106&lt;=AG$1,1,0))*INDIRECT(CONCATENATE("'Gastos com Pessoal'!",$BN50)))+SUM((AG$1&gt;='Gastos com Pessoal'!$E$113:$E$122)*(AG$1&lt;='Gastos com Pessoal'!$F$113:$F$122)*(IF('Gastos com Pessoal'!$L$113:$L$122&lt;=AG$1,1,0))*INDIRECT(CONCATENATE("'Gastos com Pessoal'!",$BO50)))+SUM((AG$1&gt;='Gastos com Pessoal'!$E$7:$E$106)*(AG$1&lt;='Gastos com Pessoal'!$F$7:$F$106)*(IF('Gastos com Pessoal'!$Q$7:$Q$106&lt;=AG$1,1,0))*INDIRECT(CONCATENATE("'Gastos com Pessoal'!",$BP50)))+SUM((AG$1&gt;='Gastos com Pessoal'!$E$113:$E$122)*(AG$1&lt;='Gastos com Pessoal'!$F$113:$F$122)*(IF('Gastos com Pessoal'!$Q$113:$Q$122&lt;=AG$1,1,0))*INDIRECT(CONCATENATE("'Gastos com Pessoal'!",$BQ50)))</f>
        <v>0</v>
      </c>
      <c r="AH50" s="149">
        <f t="array" aca="1" ref="AH50" ca="1">SUM((AH$1&gt;='Gastos com Pessoal'!$E$7:$E$106)*(AH$1&lt;='Gastos com Pessoal'!$F$7:$F$106)*INDIRECT(CONCATENATE("'Encargos e Benefícios'!",$BJ50)))+SUM((AH$1&gt;='Gastos com Pessoal'!$E$113:$E$122)*(AH$1&lt;='Gastos com Pessoal'!$F$113:$F$122)*INDIRECT(CONCATENATE("'Encargos e Benefícios'!",$BK50)))+SUM((AH$1&gt;='Gastos com Pessoal'!$E$7:$E$106)*(AH$1&lt;='Gastos com Pessoal'!$F$7:$F$106)*(IF('Gastos com Pessoal'!$G$7:$G$106&lt;=AH$1,1,0))*INDIRECT(CONCATENATE("'Gastos com Pessoal'!",$BL50)))+SUM((AH$1&gt;='Gastos com Pessoal'!$E$113:$E$122)*(AH$1&lt;='Gastos com Pessoal'!$F$113:$F$122)*(IF('Gastos com Pessoal'!$G$113:$G$122&lt;=AH$1,1,0))*INDIRECT(CONCATENATE("'Gastos com Pessoal'!",$BM50)))+SUM((AH$1&gt;='Gastos com Pessoal'!$E$7:$E$106)*(AH$1&lt;='Gastos com Pessoal'!$F$7:$F$106)*(IF('Gastos com Pessoal'!$L$7:$L$106&lt;=AH$1,1,0))*INDIRECT(CONCATENATE("'Gastos com Pessoal'!",$BN50)))+SUM((AH$1&gt;='Gastos com Pessoal'!$E$113:$E$122)*(AH$1&lt;='Gastos com Pessoal'!$F$113:$F$122)*(IF('Gastos com Pessoal'!$L$113:$L$122&lt;=AH$1,1,0))*INDIRECT(CONCATENATE("'Gastos com Pessoal'!",$BO50)))+SUM((AH$1&gt;='Gastos com Pessoal'!$E$7:$E$106)*(AH$1&lt;='Gastos com Pessoal'!$F$7:$F$106)*(IF('Gastos com Pessoal'!$Q$7:$Q$106&lt;=AH$1,1,0))*INDIRECT(CONCATENATE("'Gastos com Pessoal'!",$BP50)))+SUM((AH$1&gt;='Gastos com Pessoal'!$E$113:$E$122)*(AH$1&lt;='Gastos com Pessoal'!$F$113:$F$122)*(IF('Gastos com Pessoal'!$Q$113:$Q$122&lt;=AH$1,1,0))*INDIRECT(CONCATENATE("'Gastos com Pessoal'!",$BQ50)))</f>
        <v>0</v>
      </c>
      <c r="AI50" s="149">
        <f t="array" aca="1" ref="AI50" ca="1">SUM((AI$1&gt;='Gastos com Pessoal'!$E$7:$E$106)*(AI$1&lt;='Gastos com Pessoal'!$F$7:$F$106)*INDIRECT(CONCATENATE("'Encargos e Benefícios'!",$BJ50)))+SUM((AI$1&gt;='Gastos com Pessoal'!$E$113:$E$122)*(AI$1&lt;='Gastos com Pessoal'!$F$113:$F$122)*INDIRECT(CONCATENATE("'Encargos e Benefícios'!",$BK50)))+SUM((AI$1&gt;='Gastos com Pessoal'!$E$7:$E$106)*(AI$1&lt;='Gastos com Pessoal'!$F$7:$F$106)*(IF('Gastos com Pessoal'!$G$7:$G$106&lt;=AI$1,1,0))*INDIRECT(CONCATENATE("'Gastos com Pessoal'!",$BL50)))+SUM((AI$1&gt;='Gastos com Pessoal'!$E$113:$E$122)*(AI$1&lt;='Gastos com Pessoal'!$F$113:$F$122)*(IF('Gastos com Pessoal'!$G$113:$G$122&lt;=AI$1,1,0))*INDIRECT(CONCATENATE("'Gastos com Pessoal'!",$BM50)))+SUM((AI$1&gt;='Gastos com Pessoal'!$E$7:$E$106)*(AI$1&lt;='Gastos com Pessoal'!$F$7:$F$106)*(IF('Gastos com Pessoal'!$L$7:$L$106&lt;=AI$1,1,0))*INDIRECT(CONCATENATE("'Gastos com Pessoal'!",$BN50)))+SUM((AI$1&gt;='Gastos com Pessoal'!$E$113:$E$122)*(AI$1&lt;='Gastos com Pessoal'!$F$113:$F$122)*(IF('Gastos com Pessoal'!$L$113:$L$122&lt;=AI$1,1,0))*INDIRECT(CONCATENATE("'Gastos com Pessoal'!",$BO50)))+SUM((AI$1&gt;='Gastos com Pessoal'!$E$7:$E$106)*(AI$1&lt;='Gastos com Pessoal'!$F$7:$F$106)*(IF('Gastos com Pessoal'!$Q$7:$Q$106&lt;=AI$1,1,0))*INDIRECT(CONCATENATE("'Gastos com Pessoal'!",$BP50)))+SUM((AI$1&gt;='Gastos com Pessoal'!$E$113:$E$122)*(AI$1&lt;='Gastos com Pessoal'!$F$113:$F$122)*(IF('Gastos com Pessoal'!$Q$113:$Q$122&lt;=AI$1,1,0))*INDIRECT(CONCATENATE("'Gastos com Pessoal'!",$BQ50)))</f>
        <v>0</v>
      </c>
      <c r="AJ50" s="149">
        <f t="array" aca="1" ref="AJ50" ca="1">SUM((AJ$1&gt;='Gastos com Pessoal'!$E$7:$E$106)*(AJ$1&lt;='Gastos com Pessoal'!$F$7:$F$106)*INDIRECT(CONCATENATE("'Encargos e Benefícios'!",$BJ50)))+SUM((AJ$1&gt;='Gastos com Pessoal'!$E$113:$E$122)*(AJ$1&lt;='Gastos com Pessoal'!$F$113:$F$122)*INDIRECT(CONCATENATE("'Encargos e Benefícios'!",$BK50)))+SUM((AJ$1&gt;='Gastos com Pessoal'!$E$7:$E$106)*(AJ$1&lt;='Gastos com Pessoal'!$F$7:$F$106)*(IF('Gastos com Pessoal'!$G$7:$G$106&lt;=AJ$1,1,0))*INDIRECT(CONCATENATE("'Gastos com Pessoal'!",$BL50)))+SUM((AJ$1&gt;='Gastos com Pessoal'!$E$113:$E$122)*(AJ$1&lt;='Gastos com Pessoal'!$F$113:$F$122)*(IF('Gastos com Pessoal'!$G$113:$G$122&lt;=AJ$1,1,0))*INDIRECT(CONCATENATE("'Gastos com Pessoal'!",$BM50)))+SUM((AJ$1&gt;='Gastos com Pessoal'!$E$7:$E$106)*(AJ$1&lt;='Gastos com Pessoal'!$F$7:$F$106)*(IF('Gastos com Pessoal'!$L$7:$L$106&lt;=AJ$1,1,0))*INDIRECT(CONCATENATE("'Gastos com Pessoal'!",$BN50)))+SUM((AJ$1&gt;='Gastos com Pessoal'!$E$113:$E$122)*(AJ$1&lt;='Gastos com Pessoal'!$F$113:$F$122)*(IF('Gastos com Pessoal'!$L$113:$L$122&lt;=AJ$1,1,0))*INDIRECT(CONCATENATE("'Gastos com Pessoal'!",$BO50)))+SUM((AJ$1&gt;='Gastos com Pessoal'!$E$7:$E$106)*(AJ$1&lt;='Gastos com Pessoal'!$F$7:$F$106)*(IF('Gastos com Pessoal'!$Q$7:$Q$106&lt;=AJ$1,1,0))*INDIRECT(CONCATENATE("'Gastos com Pessoal'!",$BP50)))+SUM((AJ$1&gt;='Gastos com Pessoal'!$E$113:$E$122)*(AJ$1&lt;='Gastos com Pessoal'!$F$113:$F$122)*(IF('Gastos com Pessoal'!$Q$113:$Q$122&lt;=AJ$1,1,0))*INDIRECT(CONCATENATE("'Gastos com Pessoal'!",$BQ50)))</f>
        <v>0</v>
      </c>
      <c r="AK50" s="149">
        <f t="array" aca="1" ref="AK50" ca="1">SUM((AK$1&gt;='Gastos com Pessoal'!$E$7:$E$106)*(AK$1&lt;='Gastos com Pessoal'!$F$7:$F$106)*INDIRECT(CONCATENATE("'Encargos e Benefícios'!",$BJ50)))+SUM((AK$1&gt;='Gastos com Pessoal'!$E$113:$E$122)*(AK$1&lt;='Gastos com Pessoal'!$F$113:$F$122)*INDIRECT(CONCATENATE("'Encargos e Benefícios'!",$BK50)))+SUM((AK$1&gt;='Gastos com Pessoal'!$E$7:$E$106)*(AK$1&lt;='Gastos com Pessoal'!$F$7:$F$106)*(IF('Gastos com Pessoal'!$G$7:$G$106&lt;=AK$1,1,0))*INDIRECT(CONCATENATE("'Gastos com Pessoal'!",$BL50)))+SUM((AK$1&gt;='Gastos com Pessoal'!$E$113:$E$122)*(AK$1&lt;='Gastos com Pessoal'!$F$113:$F$122)*(IF('Gastos com Pessoal'!$G$113:$G$122&lt;=AK$1,1,0))*INDIRECT(CONCATENATE("'Gastos com Pessoal'!",$BM50)))+SUM((AK$1&gt;='Gastos com Pessoal'!$E$7:$E$106)*(AK$1&lt;='Gastos com Pessoal'!$F$7:$F$106)*(IF('Gastos com Pessoal'!$L$7:$L$106&lt;=AK$1,1,0))*INDIRECT(CONCATENATE("'Gastos com Pessoal'!",$BN50)))+SUM((AK$1&gt;='Gastos com Pessoal'!$E$113:$E$122)*(AK$1&lt;='Gastos com Pessoal'!$F$113:$F$122)*(IF('Gastos com Pessoal'!$L$113:$L$122&lt;=AK$1,1,0))*INDIRECT(CONCATENATE("'Gastos com Pessoal'!",$BO50)))+SUM((AK$1&gt;='Gastos com Pessoal'!$E$7:$E$106)*(AK$1&lt;='Gastos com Pessoal'!$F$7:$F$106)*(IF('Gastos com Pessoal'!$Q$7:$Q$106&lt;=AK$1,1,0))*INDIRECT(CONCATENATE("'Gastos com Pessoal'!",$BP50)))+SUM((AK$1&gt;='Gastos com Pessoal'!$E$113:$E$122)*(AK$1&lt;='Gastos com Pessoal'!$F$113:$F$122)*(IF('Gastos com Pessoal'!$Q$113:$Q$122&lt;=AK$1,1,0))*INDIRECT(CONCATENATE("'Gastos com Pessoal'!",$BQ50)))</f>
        <v>0</v>
      </c>
      <c r="AL50" s="149">
        <f t="array" aca="1" ref="AL50" ca="1">SUM((AL$1&gt;='Gastos com Pessoal'!$E$7:$E$106)*(AL$1&lt;='Gastos com Pessoal'!$F$7:$F$106)*INDIRECT(CONCATENATE("'Encargos e Benefícios'!",$BJ50)))+SUM((AL$1&gt;='Gastos com Pessoal'!$E$113:$E$122)*(AL$1&lt;='Gastos com Pessoal'!$F$113:$F$122)*INDIRECT(CONCATENATE("'Encargos e Benefícios'!",$BK50)))+SUM((AL$1&gt;='Gastos com Pessoal'!$E$7:$E$106)*(AL$1&lt;='Gastos com Pessoal'!$F$7:$F$106)*(IF('Gastos com Pessoal'!$G$7:$G$106&lt;=AL$1,1,0))*INDIRECT(CONCATENATE("'Gastos com Pessoal'!",$BL50)))+SUM((AL$1&gt;='Gastos com Pessoal'!$E$113:$E$122)*(AL$1&lt;='Gastos com Pessoal'!$F$113:$F$122)*(IF('Gastos com Pessoal'!$G$113:$G$122&lt;=AL$1,1,0))*INDIRECT(CONCATENATE("'Gastos com Pessoal'!",$BM50)))+SUM((AL$1&gt;='Gastos com Pessoal'!$E$7:$E$106)*(AL$1&lt;='Gastos com Pessoal'!$F$7:$F$106)*(IF('Gastos com Pessoal'!$L$7:$L$106&lt;=AL$1,1,0))*INDIRECT(CONCATENATE("'Gastos com Pessoal'!",$BN50)))+SUM((AL$1&gt;='Gastos com Pessoal'!$E$113:$E$122)*(AL$1&lt;='Gastos com Pessoal'!$F$113:$F$122)*(IF('Gastos com Pessoal'!$L$113:$L$122&lt;=AL$1,1,0))*INDIRECT(CONCATENATE("'Gastos com Pessoal'!",$BO50)))+SUM((AL$1&gt;='Gastos com Pessoal'!$E$7:$E$106)*(AL$1&lt;='Gastos com Pessoal'!$F$7:$F$106)*(IF('Gastos com Pessoal'!$Q$7:$Q$106&lt;=AL$1,1,0))*INDIRECT(CONCATENATE("'Gastos com Pessoal'!",$BP50)))+SUM((AL$1&gt;='Gastos com Pessoal'!$E$113:$E$122)*(AL$1&lt;='Gastos com Pessoal'!$F$113:$F$122)*(IF('Gastos com Pessoal'!$Q$113:$Q$122&lt;=AL$1,1,0))*INDIRECT(CONCATENATE("'Gastos com Pessoal'!",$BQ50)))</f>
        <v>0</v>
      </c>
      <c r="AM50" s="149">
        <f t="array" aca="1" ref="AM50" ca="1">SUM((AM$1&gt;='Gastos com Pessoal'!$E$7:$E$106)*(AM$1&lt;='Gastos com Pessoal'!$F$7:$F$106)*INDIRECT(CONCATENATE("'Encargos e Benefícios'!",$BJ50)))+SUM((AM$1&gt;='Gastos com Pessoal'!$E$113:$E$122)*(AM$1&lt;='Gastos com Pessoal'!$F$113:$F$122)*INDIRECT(CONCATENATE("'Encargos e Benefícios'!",$BK50)))+SUM((AM$1&gt;='Gastos com Pessoal'!$E$7:$E$106)*(AM$1&lt;='Gastos com Pessoal'!$F$7:$F$106)*(IF('Gastos com Pessoal'!$G$7:$G$106&lt;=AM$1,1,0))*INDIRECT(CONCATENATE("'Gastos com Pessoal'!",$BL50)))+SUM((AM$1&gt;='Gastos com Pessoal'!$E$113:$E$122)*(AM$1&lt;='Gastos com Pessoal'!$F$113:$F$122)*(IF('Gastos com Pessoal'!$G$113:$G$122&lt;=AM$1,1,0))*INDIRECT(CONCATENATE("'Gastos com Pessoal'!",$BM50)))+SUM((AM$1&gt;='Gastos com Pessoal'!$E$7:$E$106)*(AM$1&lt;='Gastos com Pessoal'!$F$7:$F$106)*(IF('Gastos com Pessoal'!$L$7:$L$106&lt;=AM$1,1,0))*INDIRECT(CONCATENATE("'Gastos com Pessoal'!",$BN50)))+SUM((AM$1&gt;='Gastos com Pessoal'!$E$113:$E$122)*(AM$1&lt;='Gastos com Pessoal'!$F$113:$F$122)*(IF('Gastos com Pessoal'!$L$113:$L$122&lt;=AM$1,1,0))*INDIRECT(CONCATENATE("'Gastos com Pessoal'!",$BO50)))+SUM((AM$1&gt;='Gastos com Pessoal'!$E$7:$E$106)*(AM$1&lt;='Gastos com Pessoal'!$F$7:$F$106)*(IF('Gastos com Pessoal'!$Q$7:$Q$106&lt;=AM$1,1,0))*INDIRECT(CONCATENATE("'Gastos com Pessoal'!",$BP50)))+SUM((AM$1&gt;='Gastos com Pessoal'!$E$113:$E$122)*(AM$1&lt;='Gastos com Pessoal'!$F$113:$F$122)*(IF('Gastos com Pessoal'!$Q$113:$Q$122&lt;=AM$1,1,0))*INDIRECT(CONCATENATE("'Gastos com Pessoal'!",$BQ50)))</f>
        <v>0</v>
      </c>
      <c r="AN50" s="149">
        <f t="array" aca="1" ref="AN50" ca="1">SUM((AN$1&gt;='Gastos com Pessoal'!$E$7:$E$106)*(AN$1&lt;='Gastos com Pessoal'!$F$7:$F$106)*INDIRECT(CONCATENATE("'Encargos e Benefícios'!",$BJ50)))+SUM((AN$1&gt;='Gastos com Pessoal'!$E$113:$E$122)*(AN$1&lt;='Gastos com Pessoal'!$F$113:$F$122)*INDIRECT(CONCATENATE("'Encargos e Benefícios'!",$BK50)))+SUM((AN$1&gt;='Gastos com Pessoal'!$E$7:$E$106)*(AN$1&lt;='Gastos com Pessoal'!$F$7:$F$106)*(IF('Gastos com Pessoal'!$G$7:$G$106&lt;=AN$1,1,0))*INDIRECT(CONCATENATE("'Gastos com Pessoal'!",$BL50)))+SUM((AN$1&gt;='Gastos com Pessoal'!$E$113:$E$122)*(AN$1&lt;='Gastos com Pessoal'!$F$113:$F$122)*(IF('Gastos com Pessoal'!$G$113:$G$122&lt;=AN$1,1,0))*INDIRECT(CONCATENATE("'Gastos com Pessoal'!",$BM50)))+SUM((AN$1&gt;='Gastos com Pessoal'!$E$7:$E$106)*(AN$1&lt;='Gastos com Pessoal'!$F$7:$F$106)*(IF('Gastos com Pessoal'!$L$7:$L$106&lt;=AN$1,1,0))*INDIRECT(CONCATENATE("'Gastos com Pessoal'!",$BN50)))+SUM((AN$1&gt;='Gastos com Pessoal'!$E$113:$E$122)*(AN$1&lt;='Gastos com Pessoal'!$F$113:$F$122)*(IF('Gastos com Pessoal'!$L$113:$L$122&lt;=AN$1,1,0))*INDIRECT(CONCATENATE("'Gastos com Pessoal'!",$BO50)))+SUM((AN$1&gt;='Gastos com Pessoal'!$E$7:$E$106)*(AN$1&lt;='Gastos com Pessoal'!$F$7:$F$106)*(IF('Gastos com Pessoal'!$Q$7:$Q$106&lt;=AN$1,1,0))*INDIRECT(CONCATENATE("'Gastos com Pessoal'!",$BP50)))+SUM((AN$1&gt;='Gastos com Pessoal'!$E$113:$E$122)*(AN$1&lt;='Gastos com Pessoal'!$F$113:$F$122)*(IF('Gastos com Pessoal'!$Q$113:$Q$122&lt;=AN$1,1,0))*INDIRECT(CONCATENATE("'Gastos com Pessoal'!",$BQ50)))</f>
        <v>0</v>
      </c>
      <c r="AO50" s="149">
        <f t="array" aca="1" ref="AO50" ca="1">SUM((AO$1&gt;='Gastos com Pessoal'!$E$7:$E$106)*(AO$1&lt;='Gastos com Pessoal'!$F$7:$F$106)*INDIRECT(CONCATENATE("'Encargos e Benefícios'!",$BJ50)))+SUM((AO$1&gt;='Gastos com Pessoal'!$E$113:$E$122)*(AO$1&lt;='Gastos com Pessoal'!$F$113:$F$122)*INDIRECT(CONCATENATE("'Encargos e Benefícios'!",$BK50)))+SUM((AO$1&gt;='Gastos com Pessoal'!$E$7:$E$106)*(AO$1&lt;='Gastos com Pessoal'!$F$7:$F$106)*(IF('Gastos com Pessoal'!$G$7:$G$106&lt;=AO$1,1,0))*INDIRECT(CONCATENATE("'Gastos com Pessoal'!",$BL50)))+SUM((AO$1&gt;='Gastos com Pessoal'!$E$113:$E$122)*(AO$1&lt;='Gastos com Pessoal'!$F$113:$F$122)*(IF('Gastos com Pessoal'!$G$113:$G$122&lt;=AO$1,1,0))*INDIRECT(CONCATENATE("'Gastos com Pessoal'!",$BM50)))+SUM((AO$1&gt;='Gastos com Pessoal'!$E$7:$E$106)*(AO$1&lt;='Gastos com Pessoal'!$F$7:$F$106)*(IF('Gastos com Pessoal'!$L$7:$L$106&lt;=AO$1,1,0))*INDIRECT(CONCATENATE("'Gastos com Pessoal'!",$BN50)))+SUM((AO$1&gt;='Gastos com Pessoal'!$E$113:$E$122)*(AO$1&lt;='Gastos com Pessoal'!$F$113:$F$122)*(IF('Gastos com Pessoal'!$L$113:$L$122&lt;=AO$1,1,0))*INDIRECT(CONCATENATE("'Gastos com Pessoal'!",$BO50)))+SUM((AO$1&gt;='Gastos com Pessoal'!$E$7:$E$106)*(AO$1&lt;='Gastos com Pessoal'!$F$7:$F$106)*(IF('Gastos com Pessoal'!$Q$7:$Q$106&lt;=AO$1,1,0))*INDIRECT(CONCATENATE("'Gastos com Pessoal'!",$BP50)))+SUM((AO$1&gt;='Gastos com Pessoal'!$E$113:$E$122)*(AO$1&lt;='Gastos com Pessoal'!$F$113:$F$122)*(IF('Gastos com Pessoal'!$Q$113:$Q$122&lt;=AO$1,1,0))*INDIRECT(CONCATENATE("'Gastos com Pessoal'!",$BQ50)))</f>
        <v>0</v>
      </c>
      <c r="AP50" s="149">
        <f t="array" aca="1" ref="AP50" ca="1">SUM((AP$1&gt;='Gastos com Pessoal'!$E$7:$E$106)*(AP$1&lt;='Gastos com Pessoal'!$F$7:$F$106)*INDIRECT(CONCATENATE("'Encargos e Benefícios'!",$BJ50)))+SUM((AP$1&gt;='Gastos com Pessoal'!$E$113:$E$122)*(AP$1&lt;='Gastos com Pessoal'!$F$113:$F$122)*INDIRECT(CONCATENATE("'Encargos e Benefícios'!",$BK50)))+SUM((AP$1&gt;='Gastos com Pessoal'!$E$7:$E$106)*(AP$1&lt;='Gastos com Pessoal'!$F$7:$F$106)*(IF('Gastos com Pessoal'!$G$7:$G$106&lt;=AP$1,1,0))*INDIRECT(CONCATENATE("'Gastos com Pessoal'!",$BL50)))+SUM((AP$1&gt;='Gastos com Pessoal'!$E$113:$E$122)*(AP$1&lt;='Gastos com Pessoal'!$F$113:$F$122)*(IF('Gastos com Pessoal'!$G$113:$G$122&lt;=AP$1,1,0))*INDIRECT(CONCATENATE("'Gastos com Pessoal'!",$BM50)))+SUM((AP$1&gt;='Gastos com Pessoal'!$E$7:$E$106)*(AP$1&lt;='Gastos com Pessoal'!$F$7:$F$106)*(IF('Gastos com Pessoal'!$L$7:$L$106&lt;=AP$1,1,0))*INDIRECT(CONCATENATE("'Gastos com Pessoal'!",$BN50)))+SUM((AP$1&gt;='Gastos com Pessoal'!$E$113:$E$122)*(AP$1&lt;='Gastos com Pessoal'!$F$113:$F$122)*(IF('Gastos com Pessoal'!$L$113:$L$122&lt;=AP$1,1,0))*INDIRECT(CONCATENATE("'Gastos com Pessoal'!",$BO50)))+SUM((AP$1&gt;='Gastos com Pessoal'!$E$7:$E$106)*(AP$1&lt;='Gastos com Pessoal'!$F$7:$F$106)*(IF('Gastos com Pessoal'!$Q$7:$Q$106&lt;=AP$1,1,0))*INDIRECT(CONCATENATE("'Gastos com Pessoal'!",$BP50)))+SUM((AP$1&gt;='Gastos com Pessoal'!$E$113:$E$122)*(AP$1&lt;='Gastos com Pessoal'!$F$113:$F$122)*(IF('Gastos com Pessoal'!$Q$113:$Q$122&lt;=AP$1,1,0))*INDIRECT(CONCATENATE("'Gastos com Pessoal'!",$BQ50)))</f>
        <v>0</v>
      </c>
      <c r="AQ50" s="149">
        <f t="array" aca="1" ref="AQ50" ca="1">SUM((AQ$1&gt;='Gastos com Pessoal'!$E$7:$E$106)*(AQ$1&lt;='Gastos com Pessoal'!$F$7:$F$106)*INDIRECT(CONCATENATE("'Encargos e Benefícios'!",$BJ50)))+SUM((AQ$1&gt;='Gastos com Pessoal'!$E$113:$E$122)*(AQ$1&lt;='Gastos com Pessoal'!$F$113:$F$122)*INDIRECT(CONCATENATE("'Encargos e Benefícios'!",$BK50)))+SUM((AQ$1&gt;='Gastos com Pessoal'!$E$7:$E$106)*(AQ$1&lt;='Gastos com Pessoal'!$F$7:$F$106)*(IF('Gastos com Pessoal'!$G$7:$G$106&lt;=AQ$1,1,0))*INDIRECT(CONCATENATE("'Gastos com Pessoal'!",$BL50)))+SUM((AQ$1&gt;='Gastos com Pessoal'!$E$113:$E$122)*(AQ$1&lt;='Gastos com Pessoal'!$F$113:$F$122)*(IF('Gastos com Pessoal'!$G$113:$G$122&lt;=AQ$1,1,0))*INDIRECT(CONCATENATE("'Gastos com Pessoal'!",$BM50)))+SUM((AQ$1&gt;='Gastos com Pessoal'!$E$7:$E$106)*(AQ$1&lt;='Gastos com Pessoal'!$F$7:$F$106)*(IF('Gastos com Pessoal'!$L$7:$L$106&lt;=AQ$1,1,0))*INDIRECT(CONCATENATE("'Gastos com Pessoal'!",$BN50)))+SUM((AQ$1&gt;='Gastos com Pessoal'!$E$113:$E$122)*(AQ$1&lt;='Gastos com Pessoal'!$F$113:$F$122)*(IF('Gastos com Pessoal'!$L$113:$L$122&lt;=AQ$1,1,0))*INDIRECT(CONCATENATE("'Gastos com Pessoal'!",$BO50)))+SUM((AQ$1&gt;='Gastos com Pessoal'!$E$7:$E$106)*(AQ$1&lt;='Gastos com Pessoal'!$F$7:$F$106)*(IF('Gastos com Pessoal'!$Q$7:$Q$106&lt;=AQ$1,1,0))*INDIRECT(CONCATENATE("'Gastos com Pessoal'!",$BP50)))+SUM((AQ$1&gt;='Gastos com Pessoal'!$E$113:$E$122)*(AQ$1&lt;='Gastos com Pessoal'!$F$113:$F$122)*(IF('Gastos com Pessoal'!$Q$113:$Q$122&lt;=AQ$1,1,0))*INDIRECT(CONCATENATE("'Gastos com Pessoal'!",$BQ50)))</f>
        <v>0</v>
      </c>
      <c r="AR50" s="149">
        <f t="array" aca="1" ref="AR50" ca="1">SUM((AR$1&gt;='Gastos com Pessoal'!$E$7:$E$106)*(AR$1&lt;='Gastos com Pessoal'!$F$7:$F$106)*INDIRECT(CONCATENATE("'Encargos e Benefícios'!",$BJ50)))+SUM((AR$1&gt;='Gastos com Pessoal'!$E$113:$E$122)*(AR$1&lt;='Gastos com Pessoal'!$F$113:$F$122)*INDIRECT(CONCATENATE("'Encargos e Benefícios'!",$BK50)))+SUM((AR$1&gt;='Gastos com Pessoal'!$E$7:$E$106)*(AR$1&lt;='Gastos com Pessoal'!$F$7:$F$106)*(IF('Gastos com Pessoal'!$G$7:$G$106&lt;=AR$1,1,0))*INDIRECT(CONCATENATE("'Gastos com Pessoal'!",$BL50)))+SUM((AR$1&gt;='Gastos com Pessoal'!$E$113:$E$122)*(AR$1&lt;='Gastos com Pessoal'!$F$113:$F$122)*(IF('Gastos com Pessoal'!$G$113:$G$122&lt;=AR$1,1,0))*INDIRECT(CONCATENATE("'Gastos com Pessoal'!",$BM50)))+SUM((AR$1&gt;='Gastos com Pessoal'!$E$7:$E$106)*(AR$1&lt;='Gastos com Pessoal'!$F$7:$F$106)*(IF('Gastos com Pessoal'!$L$7:$L$106&lt;=AR$1,1,0))*INDIRECT(CONCATENATE("'Gastos com Pessoal'!",$BN50)))+SUM((AR$1&gt;='Gastos com Pessoal'!$E$113:$E$122)*(AR$1&lt;='Gastos com Pessoal'!$F$113:$F$122)*(IF('Gastos com Pessoal'!$L$113:$L$122&lt;=AR$1,1,0))*INDIRECT(CONCATENATE("'Gastos com Pessoal'!",$BO50)))+SUM((AR$1&gt;='Gastos com Pessoal'!$E$7:$E$106)*(AR$1&lt;='Gastos com Pessoal'!$F$7:$F$106)*(IF('Gastos com Pessoal'!$Q$7:$Q$106&lt;=AR$1,1,0))*INDIRECT(CONCATENATE("'Gastos com Pessoal'!",$BP50)))+SUM((AR$1&gt;='Gastos com Pessoal'!$E$113:$E$122)*(AR$1&lt;='Gastos com Pessoal'!$F$113:$F$122)*(IF('Gastos com Pessoal'!$Q$113:$Q$122&lt;=AR$1,1,0))*INDIRECT(CONCATENATE("'Gastos com Pessoal'!",$BQ50)))</f>
        <v>0</v>
      </c>
      <c r="AS50" s="149">
        <f t="array" aca="1" ref="AS50" ca="1">SUM((AS$1&gt;='Gastos com Pessoal'!$E$7:$E$106)*(AS$1&lt;='Gastos com Pessoal'!$F$7:$F$106)*INDIRECT(CONCATENATE("'Encargos e Benefícios'!",$BJ50)))+SUM((AS$1&gt;='Gastos com Pessoal'!$E$113:$E$122)*(AS$1&lt;='Gastos com Pessoal'!$F$113:$F$122)*INDIRECT(CONCATENATE("'Encargos e Benefícios'!",$BK50)))+SUM((AS$1&gt;='Gastos com Pessoal'!$E$7:$E$106)*(AS$1&lt;='Gastos com Pessoal'!$F$7:$F$106)*(IF('Gastos com Pessoal'!$G$7:$G$106&lt;=AS$1,1,0))*INDIRECT(CONCATENATE("'Gastos com Pessoal'!",$BL50)))+SUM((AS$1&gt;='Gastos com Pessoal'!$E$113:$E$122)*(AS$1&lt;='Gastos com Pessoal'!$F$113:$F$122)*(IF('Gastos com Pessoal'!$G$113:$G$122&lt;=AS$1,1,0))*INDIRECT(CONCATENATE("'Gastos com Pessoal'!",$BM50)))+SUM((AS$1&gt;='Gastos com Pessoal'!$E$7:$E$106)*(AS$1&lt;='Gastos com Pessoal'!$F$7:$F$106)*(IF('Gastos com Pessoal'!$L$7:$L$106&lt;=AS$1,1,0))*INDIRECT(CONCATENATE("'Gastos com Pessoal'!",$BN50)))+SUM((AS$1&gt;='Gastos com Pessoal'!$E$113:$E$122)*(AS$1&lt;='Gastos com Pessoal'!$F$113:$F$122)*(IF('Gastos com Pessoal'!$L$113:$L$122&lt;=AS$1,1,0))*INDIRECT(CONCATENATE("'Gastos com Pessoal'!",$BO50)))+SUM((AS$1&gt;='Gastos com Pessoal'!$E$7:$E$106)*(AS$1&lt;='Gastos com Pessoal'!$F$7:$F$106)*(IF('Gastos com Pessoal'!$Q$7:$Q$106&lt;=AS$1,1,0))*INDIRECT(CONCATENATE("'Gastos com Pessoal'!",$BP50)))+SUM((AS$1&gt;='Gastos com Pessoal'!$E$113:$E$122)*(AS$1&lt;='Gastos com Pessoal'!$F$113:$F$122)*(IF('Gastos com Pessoal'!$Q$113:$Q$122&lt;=AS$1,1,0))*INDIRECT(CONCATENATE("'Gastos com Pessoal'!",$BQ50)))</f>
        <v>0</v>
      </c>
      <c r="AT50" s="149">
        <f t="array" aca="1" ref="AT50" ca="1">SUM((AT$1&gt;='Gastos com Pessoal'!$E$7:$E$106)*(AT$1&lt;='Gastos com Pessoal'!$F$7:$F$106)*INDIRECT(CONCATENATE("'Encargos e Benefícios'!",$BJ50)))+SUM((AT$1&gt;='Gastos com Pessoal'!$E$113:$E$122)*(AT$1&lt;='Gastos com Pessoal'!$F$113:$F$122)*INDIRECT(CONCATENATE("'Encargos e Benefícios'!",$BK50)))+SUM((AT$1&gt;='Gastos com Pessoal'!$E$7:$E$106)*(AT$1&lt;='Gastos com Pessoal'!$F$7:$F$106)*(IF('Gastos com Pessoal'!$G$7:$G$106&lt;=AT$1,1,0))*INDIRECT(CONCATENATE("'Gastos com Pessoal'!",$BL50)))+SUM((AT$1&gt;='Gastos com Pessoal'!$E$113:$E$122)*(AT$1&lt;='Gastos com Pessoal'!$F$113:$F$122)*(IF('Gastos com Pessoal'!$G$113:$G$122&lt;=AT$1,1,0))*INDIRECT(CONCATENATE("'Gastos com Pessoal'!",$BM50)))+SUM((AT$1&gt;='Gastos com Pessoal'!$E$7:$E$106)*(AT$1&lt;='Gastos com Pessoal'!$F$7:$F$106)*(IF('Gastos com Pessoal'!$L$7:$L$106&lt;=AT$1,1,0))*INDIRECT(CONCATENATE("'Gastos com Pessoal'!",$BN50)))+SUM((AT$1&gt;='Gastos com Pessoal'!$E$113:$E$122)*(AT$1&lt;='Gastos com Pessoal'!$F$113:$F$122)*(IF('Gastos com Pessoal'!$L$113:$L$122&lt;=AT$1,1,0))*INDIRECT(CONCATENATE("'Gastos com Pessoal'!",$BO50)))+SUM((AT$1&gt;='Gastos com Pessoal'!$E$7:$E$106)*(AT$1&lt;='Gastos com Pessoal'!$F$7:$F$106)*(IF('Gastos com Pessoal'!$Q$7:$Q$106&lt;=AT$1,1,0))*INDIRECT(CONCATENATE("'Gastos com Pessoal'!",$BP50)))+SUM((AT$1&gt;='Gastos com Pessoal'!$E$113:$E$122)*(AT$1&lt;='Gastos com Pessoal'!$F$113:$F$122)*(IF('Gastos com Pessoal'!$Q$113:$Q$122&lt;=AT$1,1,0))*INDIRECT(CONCATENATE("'Gastos com Pessoal'!",$BQ50)))</f>
        <v>0</v>
      </c>
      <c r="AU50" s="149">
        <f t="array" aca="1" ref="AU50" ca="1">SUM((AU$1&gt;='Gastos com Pessoal'!$E$7:$E$106)*(AU$1&lt;='Gastos com Pessoal'!$F$7:$F$106)*INDIRECT(CONCATENATE("'Encargos e Benefícios'!",$BJ50)))+SUM((AU$1&gt;='Gastos com Pessoal'!$E$113:$E$122)*(AU$1&lt;='Gastos com Pessoal'!$F$113:$F$122)*INDIRECT(CONCATENATE("'Encargos e Benefícios'!",$BK50)))+SUM((AU$1&gt;='Gastos com Pessoal'!$E$7:$E$106)*(AU$1&lt;='Gastos com Pessoal'!$F$7:$F$106)*(IF('Gastos com Pessoal'!$G$7:$G$106&lt;=AU$1,1,0))*INDIRECT(CONCATENATE("'Gastos com Pessoal'!",$BL50)))+SUM((AU$1&gt;='Gastos com Pessoal'!$E$113:$E$122)*(AU$1&lt;='Gastos com Pessoal'!$F$113:$F$122)*(IF('Gastos com Pessoal'!$G$113:$G$122&lt;=AU$1,1,0))*INDIRECT(CONCATENATE("'Gastos com Pessoal'!",$BM50)))+SUM((AU$1&gt;='Gastos com Pessoal'!$E$7:$E$106)*(AU$1&lt;='Gastos com Pessoal'!$F$7:$F$106)*(IF('Gastos com Pessoal'!$L$7:$L$106&lt;=AU$1,1,0))*INDIRECT(CONCATENATE("'Gastos com Pessoal'!",$BN50)))+SUM((AU$1&gt;='Gastos com Pessoal'!$E$113:$E$122)*(AU$1&lt;='Gastos com Pessoal'!$F$113:$F$122)*(IF('Gastos com Pessoal'!$L$113:$L$122&lt;=AU$1,1,0))*INDIRECT(CONCATENATE("'Gastos com Pessoal'!",$BO50)))+SUM((AU$1&gt;='Gastos com Pessoal'!$E$7:$E$106)*(AU$1&lt;='Gastos com Pessoal'!$F$7:$F$106)*(IF('Gastos com Pessoal'!$Q$7:$Q$106&lt;=AU$1,1,0))*INDIRECT(CONCATENATE("'Gastos com Pessoal'!",$BP50)))+SUM((AU$1&gt;='Gastos com Pessoal'!$E$113:$E$122)*(AU$1&lt;='Gastos com Pessoal'!$F$113:$F$122)*(IF('Gastos com Pessoal'!$Q$113:$Q$122&lt;=AU$1,1,0))*INDIRECT(CONCATENATE("'Gastos com Pessoal'!",$BQ50)))</f>
        <v>0</v>
      </c>
      <c r="AV50" s="149">
        <f t="array" aca="1" ref="AV50" ca="1">SUM((AV$1&gt;='Gastos com Pessoal'!$E$7:$E$106)*(AV$1&lt;='Gastos com Pessoal'!$F$7:$F$106)*INDIRECT(CONCATENATE("'Encargos e Benefícios'!",$BJ50)))+SUM((AV$1&gt;='Gastos com Pessoal'!$E$113:$E$122)*(AV$1&lt;='Gastos com Pessoal'!$F$113:$F$122)*INDIRECT(CONCATENATE("'Encargos e Benefícios'!",$BK50)))+SUM((AV$1&gt;='Gastos com Pessoal'!$E$7:$E$106)*(AV$1&lt;='Gastos com Pessoal'!$F$7:$F$106)*(IF('Gastos com Pessoal'!$G$7:$G$106&lt;=AV$1,1,0))*INDIRECT(CONCATENATE("'Gastos com Pessoal'!",$BL50)))+SUM((AV$1&gt;='Gastos com Pessoal'!$E$113:$E$122)*(AV$1&lt;='Gastos com Pessoal'!$F$113:$F$122)*(IF('Gastos com Pessoal'!$G$113:$G$122&lt;=AV$1,1,0))*INDIRECT(CONCATENATE("'Gastos com Pessoal'!",$BM50)))+SUM((AV$1&gt;='Gastos com Pessoal'!$E$7:$E$106)*(AV$1&lt;='Gastos com Pessoal'!$F$7:$F$106)*(IF('Gastos com Pessoal'!$L$7:$L$106&lt;=AV$1,1,0))*INDIRECT(CONCATENATE("'Gastos com Pessoal'!",$BN50)))+SUM((AV$1&gt;='Gastos com Pessoal'!$E$113:$E$122)*(AV$1&lt;='Gastos com Pessoal'!$F$113:$F$122)*(IF('Gastos com Pessoal'!$L$113:$L$122&lt;=AV$1,1,0))*INDIRECT(CONCATENATE("'Gastos com Pessoal'!",$BO50)))+SUM((AV$1&gt;='Gastos com Pessoal'!$E$7:$E$106)*(AV$1&lt;='Gastos com Pessoal'!$F$7:$F$106)*(IF('Gastos com Pessoal'!$Q$7:$Q$106&lt;=AV$1,1,0))*INDIRECT(CONCATENATE("'Gastos com Pessoal'!",$BP50)))+SUM((AV$1&gt;='Gastos com Pessoal'!$E$113:$E$122)*(AV$1&lt;='Gastos com Pessoal'!$F$113:$F$122)*(IF('Gastos com Pessoal'!$Q$113:$Q$122&lt;=AV$1,1,0))*INDIRECT(CONCATENATE("'Gastos com Pessoal'!",$BQ50)))</f>
        <v>0</v>
      </c>
      <c r="AW50" s="149">
        <f t="array" aca="1" ref="AW50" ca="1">SUM((AW$1&gt;='Gastos com Pessoal'!$E$7:$E$106)*(AW$1&lt;='Gastos com Pessoal'!$F$7:$F$106)*INDIRECT(CONCATENATE("'Encargos e Benefícios'!",$BJ50)))+SUM((AW$1&gt;='Gastos com Pessoal'!$E$113:$E$122)*(AW$1&lt;='Gastos com Pessoal'!$F$113:$F$122)*INDIRECT(CONCATENATE("'Encargos e Benefícios'!",$BK50)))+SUM((AW$1&gt;='Gastos com Pessoal'!$E$7:$E$106)*(AW$1&lt;='Gastos com Pessoal'!$F$7:$F$106)*(IF('Gastos com Pessoal'!$G$7:$G$106&lt;=AW$1,1,0))*INDIRECT(CONCATENATE("'Gastos com Pessoal'!",$BL50)))+SUM((AW$1&gt;='Gastos com Pessoal'!$E$113:$E$122)*(AW$1&lt;='Gastos com Pessoal'!$F$113:$F$122)*(IF('Gastos com Pessoal'!$G$113:$G$122&lt;=AW$1,1,0))*INDIRECT(CONCATENATE("'Gastos com Pessoal'!",$BM50)))+SUM((AW$1&gt;='Gastos com Pessoal'!$E$7:$E$106)*(AW$1&lt;='Gastos com Pessoal'!$F$7:$F$106)*(IF('Gastos com Pessoal'!$L$7:$L$106&lt;=AW$1,1,0))*INDIRECT(CONCATENATE("'Gastos com Pessoal'!",$BN50)))+SUM((AW$1&gt;='Gastos com Pessoal'!$E$113:$E$122)*(AW$1&lt;='Gastos com Pessoal'!$F$113:$F$122)*(IF('Gastos com Pessoal'!$L$113:$L$122&lt;=AW$1,1,0))*INDIRECT(CONCATENATE("'Gastos com Pessoal'!",$BO50)))+SUM((AW$1&gt;='Gastos com Pessoal'!$E$7:$E$106)*(AW$1&lt;='Gastos com Pessoal'!$F$7:$F$106)*(IF('Gastos com Pessoal'!$Q$7:$Q$106&lt;=AW$1,1,0))*INDIRECT(CONCATENATE("'Gastos com Pessoal'!",$BP50)))+SUM((AW$1&gt;='Gastos com Pessoal'!$E$113:$E$122)*(AW$1&lt;='Gastos com Pessoal'!$F$113:$F$122)*(IF('Gastos com Pessoal'!$Q$113:$Q$122&lt;=AW$1,1,0))*INDIRECT(CONCATENATE("'Gastos com Pessoal'!",$BQ50)))</f>
        <v>0</v>
      </c>
      <c r="AX50" s="149">
        <f t="array" aca="1" ref="AX50" ca="1">SUM((AX$1&gt;='Gastos com Pessoal'!$E$7:$E$106)*(AX$1&lt;='Gastos com Pessoal'!$F$7:$F$106)*INDIRECT(CONCATENATE("'Encargos e Benefícios'!",$BJ50)))+SUM((AX$1&gt;='Gastos com Pessoal'!$E$113:$E$122)*(AX$1&lt;='Gastos com Pessoal'!$F$113:$F$122)*INDIRECT(CONCATENATE("'Encargos e Benefícios'!",$BK50)))+SUM((AX$1&gt;='Gastos com Pessoal'!$E$7:$E$106)*(AX$1&lt;='Gastos com Pessoal'!$F$7:$F$106)*(IF('Gastos com Pessoal'!$G$7:$G$106&lt;=AX$1,1,0))*INDIRECT(CONCATENATE("'Gastos com Pessoal'!",$BL50)))+SUM((AX$1&gt;='Gastos com Pessoal'!$E$113:$E$122)*(AX$1&lt;='Gastos com Pessoal'!$F$113:$F$122)*(IF('Gastos com Pessoal'!$G$113:$G$122&lt;=AX$1,1,0))*INDIRECT(CONCATENATE("'Gastos com Pessoal'!",$BM50)))+SUM((AX$1&gt;='Gastos com Pessoal'!$E$7:$E$106)*(AX$1&lt;='Gastos com Pessoal'!$F$7:$F$106)*(IF('Gastos com Pessoal'!$L$7:$L$106&lt;=AX$1,1,0))*INDIRECT(CONCATENATE("'Gastos com Pessoal'!",$BN50)))+SUM((AX$1&gt;='Gastos com Pessoal'!$E$113:$E$122)*(AX$1&lt;='Gastos com Pessoal'!$F$113:$F$122)*(IF('Gastos com Pessoal'!$L$113:$L$122&lt;=AX$1,1,0))*INDIRECT(CONCATENATE("'Gastos com Pessoal'!",$BO50)))+SUM((AX$1&gt;='Gastos com Pessoal'!$E$7:$E$106)*(AX$1&lt;='Gastos com Pessoal'!$F$7:$F$106)*(IF('Gastos com Pessoal'!$Q$7:$Q$106&lt;=AX$1,1,0))*INDIRECT(CONCATENATE("'Gastos com Pessoal'!",$BP50)))+SUM((AX$1&gt;='Gastos com Pessoal'!$E$113:$E$122)*(AX$1&lt;='Gastos com Pessoal'!$F$113:$F$122)*(IF('Gastos com Pessoal'!$Q$113:$Q$122&lt;=AX$1,1,0))*INDIRECT(CONCATENATE("'Gastos com Pessoal'!",$BQ50)))</f>
        <v>0</v>
      </c>
      <c r="AY50" s="144">
        <f t="shared" ca="1" si="38"/>
        <v>0</v>
      </c>
      <c r="AZ50" s="156">
        <f t="shared" ca="1" si="39"/>
        <v>0</v>
      </c>
      <c r="BI50" s="280" t="s">
        <v>351</v>
      </c>
      <c r="BJ50" s="281" t="str">
        <f ca="1">IF(ISNA('Encargos e Benefícios'!AA6),"$ZZ$6:$ZZ$105",'Encargos e Benefícios'!AA6)</f>
        <v>$ZZ$6:$ZZ$105</v>
      </c>
      <c r="BK50" s="281" t="str">
        <f ca="1">IF(ISNA('Encargos e Benefícios'!AC6),"$ZZ$112:$ZZ$121",'Encargos e Benefícios'!AC6)</f>
        <v>$ZZ$112:$ZZ$121</v>
      </c>
      <c r="BL50" s="280" t="str">
        <f ca="1">IF(ISNA('Gastos com Pessoal'!AT6),"$ZZ$6:$ZZ$105",'Gastos com Pessoal'!AT6)</f>
        <v>$ZZ$6:$ZZ$105</v>
      </c>
      <c r="BM50" s="280" t="str">
        <f ca="1">IF(ISNA('Gastos com Pessoal'!AV6),"$ZZ$112:$ZZ$121",'Gastos com Pessoal'!AV6)</f>
        <v>$ZZ$112:$ZZ$121</v>
      </c>
      <c r="BN50" s="280" t="str">
        <f ca="1">IF(ISNA('Gastos com Pessoal'!AX6),"$ZZ$6:$ZZ$105",'Gastos com Pessoal'!AX6)</f>
        <v>$ZZ$6:$ZZ$105</v>
      </c>
      <c r="BO50" s="280" t="str">
        <f ca="1">IF(ISNA('Gastos com Pessoal'!AZ6),"$ZZ$112:$ZZ$121",'Gastos com Pessoal'!AZ6)</f>
        <v>$ZZ$112:$ZZ$121</v>
      </c>
      <c r="BP50" s="280" t="str">
        <f ca="1">IF(ISNA('Gastos com Pessoal'!BB6),"$ZZ$6:$ZZ$105",'Gastos com Pessoal'!BB6)</f>
        <v>$ZZ$6:$ZZ$105</v>
      </c>
      <c r="BQ50" s="280" t="str">
        <f ca="1">IF(ISNA('Gastos com Pessoal'!BD6),"$ZZ$112:$ZZ$121",'Gastos com Pessoal'!BD6)</f>
        <v>$ZZ$112:$ZZ$121</v>
      </c>
    </row>
    <row r="51" spans="1:69" s="99" customFormat="1" ht="23.25" customHeight="1">
      <c r="A51" s="28" t="s">
        <v>169</v>
      </c>
      <c r="B51" s="31" t="s">
        <v>67</v>
      </c>
      <c r="C51" s="149">
        <f t="array" aca="1" ref="C51" ca="1">SUM((C$1&gt;='Gastos com Pessoal'!$E$7:$E$106)*(C$1&lt;='Gastos com Pessoal'!$F$7:$F$106)*INDIRECT(CONCATENATE("'Encargos e Benefícios'!",$BJ51)))+SUM((C$1&gt;='Gastos com Pessoal'!$E$113:$E$122)*(C$1&lt;='Gastos com Pessoal'!$F$113:$F$122)*INDIRECT(CONCATENATE("'Encargos e Benefícios'!",$BK51)))+SUM((C$1&gt;='Gastos com Pessoal'!$E$7:$E$106)*(C$1&lt;='Gastos com Pessoal'!$F$7:$F$106)*(IF('Gastos com Pessoal'!$G$7:$G$106&lt;=C$1,1,0))*INDIRECT(CONCATENATE("'Gastos com Pessoal'!",$BL51)))+SUM((C$1&gt;='Gastos com Pessoal'!$E$113:$E$122)*(C$1&lt;='Gastos com Pessoal'!$F$113:$F$122)*(IF('Gastos com Pessoal'!$G$113:$G$122&lt;=C$1,1,0))*INDIRECT(CONCATENATE("'Gastos com Pessoal'!",$BM51)))+SUM((C$1&gt;='Gastos com Pessoal'!$E$7:$E$106)*(C$1&lt;='Gastos com Pessoal'!$F$7:$F$106)*(IF('Gastos com Pessoal'!$L$7:$L$106&lt;=C$1,1,0))*INDIRECT(CONCATENATE("'Gastos com Pessoal'!",$BN51)))+SUM((C$1&gt;='Gastos com Pessoal'!$E$113:$E$122)*(C$1&lt;='Gastos com Pessoal'!$F$113:$F$122)*(IF('Gastos com Pessoal'!$L$113:$L$122&lt;=C$1,1,0))*INDIRECT(CONCATENATE("'Gastos com Pessoal'!",$BO51)))+SUM((C$1&gt;='Gastos com Pessoal'!$E$7:$E$106)*(C$1&lt;='Gastos com Pessoal'!$F$7:$F$106)*(IF('Gastos com Pessoal'!$Q$7:$Q$106&lt;=C$1,1,0))*INDIRECT(CONCATENATE("'Gastos com Pessoal'!",$BP51)))+SUM((C$1&gt;='Gastos com Pessoal'!$E$113:$E$122)*(C$1&lt;='Gastos com Pessoal'!$F$113:$F$122)*(IF('Gastos com Pessoal'!$Q$113:$Q$122&lt;=C$1,1,0))*INDIRECT(CONCATENATE("'Gastos com Pessoal'!",$BQ51)))</f>
        <v>0</v>
      </c>
      <c r="D51" s="149">
        <f t="array" aca="1" ref="D51" ca="1">SUM((D$1&gt;='Gastos com Pessoal'!$E$7:$E$106)*(D$1&lt;='Gastos com Pessoal'!$F$7:$F$106)*INDIRECT(CONCATENATE("'Encargos e Benefícios'!",$BJ51)))+SUM((D$1&gt;='Gastos com Pessoal'!$E$113:$E$122)*(D$1&lt;='Gastos com Pessoal'!$F$113:$F$122)*INDIRECT(CONCATENATE("'Encargos e Benefícios'!",$BK51)))+SUM((D$1&gt;='Gastos com Pessoal'!$E$7:$E$106)*(D$1&lt;='Gastos com Pessoal'!$F$7:$F$106)*(IF('Gastos com Pessoal'!$G$7:$G$106&lt;=D$1,1,0))*INDIRECT(CONCATENATE("'Gastos com Pessoal'!",$BL51)))+SUM((D$1&gt;='Gastos com Pessoal'!$E$113:$E$122)*(D$1&lt;='Gastos com Pessoal'!$F$113:$F$122)*(IF('Gastos com Pessoal'!$G$113:$G$122&lt;=D$1,1,0))*INDIRECT(CONCATENATE("'Gastos com Pessoal'!",$BM51)))+SUM((D$1&gt;='Gastos com Pessoal'!$E$7:$E$106)*(D$1&lt;='Gastos com Pessoal'!$F$7:$F$106)*(IF('Gastos com Pessoal'!$L$7:$L$106&lt;=D$1,1,0))*INDIRECT(CONCATENATE("'Gastos com Pessoal'!",$BN51)))+SUM((D$1&gt;='Gastos com Pessoal'!$E$113:$E$122)*(D$1&lt;='Gastos com Pessoal'!$F$113:$F$122)*(IF('Gastos com Pessoal'!$L$113:$L$122&lt;=D$1,1,0))*INDIRECT(CONCATENATE("'Gastos com Pessoal'!",$BO51)))+SUM((D$1&gt;='Gastos com Pessoal'!$E$7:$E$106)*(D$1&lt;='Gastos com Pessoal'!$F$7:$F$106)*(IF('Gastos com Pessoal'!$Q$7:$Q$106&lt;=D$1,1,0))*INDIRECT(CONCATENATE("'Gastos com Pessoal'!",$BP51)))+SUM((D$1&gt;='Gastos com Pessoal'!$E$113:$E$122)*(D$1&lt;='Gastos com Pessoal'!$F$113:$F$122)*(IF('Gastos com Pessoal'!$Q$113:$Q$122&lt;=D$1,1,0))*INDIRECT(CONCATENATE("'Gastos com Pessoal'!",$BQ51)))</f>
        <v>77730.849999999991</v>
      </c>
      <c r="E51" s="149">
        <f t="array" aca="1" ref="E51" ca="1">SUM((E$1&gt;='Gastos com Pessoal'!$E$7:$E$106)*(E$1&lt;='Gastos com Pessoal'!$F$7:$F$106)*INDIRECT(CONCATENATE("'Encargos e Benefícios'!",$BJ51)))+SUM((E$1&gt;='Gastos com Pessoal'!$E$113:$E$122)*(E$1&lt;='Gastos com Pessoal'!$F$113:$F$122)*INDIRECT(CONCATENATE("'Encargos e Benefícios'!",$BK51)))+SUM((E$1&gt;='Gastos com Pessoal'!$E$7:$E$106)*(E$1&lt;='Gastos com Pessoal'!$F$7:$F$106)*(IF('Gastos com Pessoal'!$G$7:$G$106&lt;=E$1,1,0))*INDIRECT(CONCATENATE("'Gastos com Pessoal'!",$BL51)))+SUM((E$1&gt;='Gastos com Pessoal'!$E$113:$E$122)*(E$1&lt;='Gastos com Pessoal'!$F$113:$F$122)*(IF('Gastos com Pessoal'!$G$113:$G$122&lt;=E$1,1,0))*INDIRECT(CONCATENATE("'Gastos com Pessoal'!",$BM51)))+SUM((E$1&gt;='Gastos com Pessoal'!$E$7:$E$106)*(E$1&lt;='Gastos com Pessoal'!$F$7:$F$106)*(IF('Gastos com Pessoal'!$L$7:$L$106&lt;=E$1,1,0))*INDIRECT(CONCATENATE("'Gastos com Pessoal'!",$BN51)))+SUM((E$1&gt;='Gastos com Pessoal'!$E$113:$E$122)*(E$1&lt;='Gastos com Pessoal'!$F$113:$F$122)*(IF('Gastos com Pessoal'!$L$113:$L$122&lt;=E$1,1,0))*INDIRECT(CONCATENATE("'Gastos com Pessoal'!",$BO51)))+SUM((E$1&gt;='Gastos com Pessoal'!$E$7:$E$106)*(E$1&lt;='Gastos com Pessoal'!$F$7:$F$106)*(IF('Gastos com Pessoal'!$Q$7:$Q$106&lt;=E$1,1,0))*INDIRECT(CONCATENATE("'Gastos com Pessoal'!",$BP51)))+SUM((E$1&gt;='Gastos com Pessoal'!$E$113:$E$122)*(E$1&lt;='Gastos com Pessoal'!$F$113:$F$122)*(IF('Gastos com Pessoal'!$Q$113:$Q$122&lt;=E$1,1,0))*INDIRECT(CONCATENATE("'Gastos com Pessoal'!",$BQ51)))</f>
        <v>77730.849999999991</v>
      </c>
      <c r="F51" s="149">
        <f t="array" aca="1" ref="F51" ca="1">SUM((F$1&gt;='Gastos com Pessoal'!$E$7:$E$106)*(F$1&lt;='Gastos com Pessoal'!$F$7:$F$106)*INDIRECT(CONCATENATE("'Encargos e Benefícios'!",$BJ51)))+SUM((F$1&gt;='Gastos com Pessoal'!$E$113:$E$122)*(F$1&lt;='Gastos com Pessoal'!$F$113:$F$122)*INDIRECT(CONCATENATE("'Encargos e Benefícios'!",$BK51)))+SUM((F$1&gt;='Gastos com Pessoal'!$E$7:$E$106)*(F$1&lt;='Gastos com Pessoal'!$F$7:$F$106)*(IF('Gastos com Pessoal'!$G$7:$G$106&lt;=F$1,1,0))*INDIRECT(CONCATENATE("'Gastos com Pessoal'!",$BL51)))+SUM((F$1&gt;='Gastos com Pessoal'!$E$113:$E$122)*(F$1&lt;='Gastos com Pessoal'!$F$113:$F$122)*(IF('Gastos com Pessoal'!$G$113:$G$122&lt;=F$1,1,0))*INDIRECT(CONCATENATE("'Gastos com Pessoal'!",$BM51)))+SUM((F$1&gt;='Gastos com Pessoal'!$E$7:$E$106)*(F$1&lt;='Gastos com Pessoal'!$F$7:$F$106)*(IF('Gastos com Pessoal'!$L$7:$L$106&lt;=F$1,1,0))*INDIRECT(CONCATENATE("'Gastos com Pessoal'!",$BN51)))+SUM((F$1&gt;='Gastos com Pessoal'!$E$113:$E$122)*(F$1&lt;='Gastos com Pessoal'!$F$113:$F$122)*(IF('Gastos com Pessoal'!$L$113:$L$122&lt;=F$1,1,0))*INDIRECT(CONCATENATE("'Gastos com Pessoal'!",$BO51)))+SUM((F$1&gt;='Gastos com Pessoal'!$E$7:$E$106)*(F$1&lt;='Gastos com Pessoal'!$F$7:$F$106)*(IF('Gastos com Pessoal'!$Q$7:$Q$106&lt;=F$1,1,0))*INDIRECT(CONCATENATE("'Gastos com Pessoal'!",$BP51)))+SUM((F$1&gt;='Gastos com Pessoal'!$E$113:$E$122)*(F$1&lt;='Gastos com Pessoal'!$F$113:$F$122)*(IF('Gastos com Pessoal'!$Q$113:$Q$122&lt;=F$1,1,0))*INDIRECT(CONCATENATE("'Gastos com Pessoal'!",$BQ51)))</f>
        <v>77730.849999999991</v>
      </c>
      <c r="G51" s="149">
        <f t="array" aca="1" ref="G51" ca="1">SUM((G$1&gt;='Gastos com Pessoal'!$E$7:$E$106)*(G$1&lt;='Gastos com Pessoal'!$F$7:$F$106)*INDIRECT(CONCATENATE("'Encargos e Benefícios'!",$BJ51)))+SUM((G$1&gt;='Gastos com Pessoal'!$E$113:$E$122)*(G$1&lt;='Gastos com Pessoal'!$F$113:$F$122)*INDIRECT(CONCATENATE("'Encargos e Benefícios'!",$BK51)))+SUM((G$1&gt;='Gastos com Pessoal'!$E$7:$E$106)*(G$1&lt;='Gastos com Pessoal'!$F$7:$F$106)*(IF('Gastos com Pessoal'!$G$7:$G$106&lt;=G$1,1,0))*INDIRECT(CONCATENATE("'Gastos com Pessoal'!",$BL51)))+SUM((G$1&gt;='Gastos com Pessoal'!$E$113:$E$122)*(G$1&lt;='Gastos com Pessoal'!$F$113:$F$122)*(IF('Gastos com Pessoal'!$G$113:$G$122&lt;=G$1,1,0))*INDIRECT(CONCATENATE("'Gastos com Pessoal'!",$BM51)))+SUM((G$1&gt;='Gastos com Pessoal'!$E$7:$E$106)*(G$1&lt;='Gastos com Pessoal'!$F$7:$F$106)*(IF('Gastos com Pessoal'!$L$7:$L$106&lt;=G$1,1,0))*INDIRECT(CONCATENATE("'Gastos com Pessoal'!",$BN51)))+SUM((G$1&gt;='Gastos com Pessoal'!$E$113:$E$122)*(G$1&lt;='Gastos com Pessoal'!$F$113:$F$122)*(IF('Gastos com Pessoal'!$L$113:$L$122&lt;=G$1,1,0))*INDIRECT(CONCATENATE("'Gastos com Pessoal'!",$BO51)))+SUM((G$1&gt;='Gastos com Pessoal'!$E$7:$E$106)*(G$1&lt;='Gastos com Pessoal'!$F$7:$F$106)*(IF('Gastos com Pessoal'!$Q$7:$Q$106&lt;=G$1,1,0))*INDIRECT(CONCATENATE("'Gastos com Pessoal'!",$BP51)))+SUM((G$1&gt;='Gastos com Pessoal'!$E$113:$E$122)*(G$1&lt;='Gastos com Pessoal'!$F$113:$F$122)*(IF('Gastos com Pessoal'!$Q$113:$Q$122&lt;=G$1,1,0))*INDIRECT(CONCATENATE("'Gastos com Pessoal'!",$BQ51)))</f>
        <v>77730.849999999991</v>
      </c>
      <c r="H51" s="149">
        <f t="array" aca="1" ref="H51" ca="1">SUM((H$1&gt;='Gastos com Pessoal'!$E$7:$E$106)*(H$1&lt;='Gastos com Pessoal'!$F$7:$F$106)*INDIRECT(CONCATENATE("'Encargos e Benefícios'!",$BJ51)))+SUM((H$1&gt;='Gastos com Pessoal'!$E$113:$E$122)*(H$1&lt;='Gastos com Pessoal'!$F$113:$F$122)*INDIRECT(CONCATENATE("'Encargos e Benefícios'!",$BK51)))+SUM((H$1&gt;='Gastos com Pessoal'!$E$7:$E$106)*(H$1&lt;='Gastos com Pessoal'!$F$7:$F$106)*(IF('Gastos com Pessoal'!$G$7:$G$106&lt;=H$1,1,0))*INDIRECT(CONCATENATE("'Gastos com Pessoal'!",$BL51)))+SUM((H$1&gt;='Gastos com Pessoal'!$E$113:$E$122)*(H$1&lt;='Gastos com Pessoal'!$F$113:$F$122)*(IF('Gastos com Pessoal'!$G$113:$G$122&lt;=H$1,1,0))*INDIRECT(CONCATENATE("'Gastos com Pessoal'!",$BM51)))+SUM((H$1&gt;='Gastos com Pessoal'!$E$7:$E$106)*(H$1&lt;='Gastos com Pessoal'!$F$7:$F$106)*(IF('Gastos com Pessoal'!$L$7:$L$106&lt;=H$1,1,0))*INDIRECT(CONCATENATE("'Gastos com Pessoal'!",$BN51)))+SUM((H$1&gt;='Gastos com Pessoal'!$E$113:$E$122)*(H$1&lt;='Gastos com Pessoal'!$F$113:$F$122)*(IF('Gastos com Pessoal'!$L$113:$L$122&lt;=H$1,1,0))*INDIRECT(CONCATENATE("'Gastos com Pessoal'!",$BO51)))+SUM((H$1&gt;='Gastos com Pessoal'!$E$7:$E$106)*(H$1&lt;='Gastos com Pessoal'!$F$7:$F$106)*(IF('Gastos com Pessoal'!$Q$7:$Q$106&lt;=H$1,1,0))*INDIRECT(CONCATENATE("'Gastos com Pessoal'!",$BP51)))+SUM((H$1&gt;='Gastos com Pessoal'!$E$113:$E$122)*(H$1&lt;='Gastos com Pessoal'!$F$113:$F$122)*(IF('Gastos com Pessoal'!$Q$113:$Q$122&lt;=H$1,1,0))*INDIRECT(CONCATENATE("'Gastos com Pessoal'!",$BQ51)))</f>
        <v>77730.849999999991</v>
      </c>
      <c r="I51" s="149">
        <f t="array" aca="1" ref="I51" ca="1">SUM((I$1&gt;='Gastos com Pessoal'!$E$7:$E$106)*(I$1&lt;='Gastos com Pessoal'!$F$7:$F$106)*INDIRECT(CONCATENATE("'Encargos e Benefícios'!",$BJ51)))+SUM((I$1&gt;='Gastos com Pessoal'!$E$113:$E$122)*(I$1&lt;='Gastos com Pessoal'!$F$113:$F$122)*INDIRECT(CONCATENATE("'Encargos e Benefícios'!",$BK51)))+SUM((I$1&gt;='Gastos com Pessoal'!$E$7:$E$106)*(I$1&lt;='Gastos com Pessoal'!$F$7:$F$106)*(IF('Gastos com Pessoal'!$G$7:$G$106&lt;=I$1,1,0))*INDIRECT(CONCATENATE("'Gastos com Pessoal'!",$BL51)))+SUM((I$1&gt;='Gastos com Pessoal'!$E$113:$E$122)*(I$1&lt;='Gastos com Pessoal'!$F$113:$F$122)*(IF('Gastos com Pessoal'!$G$113:$G$122&lt;=I$1,1,0))*INDIRECT(CONCATENATE("'Gastos com Pessoal'!",$BM51)))+SUM((I$1&gt;='Gastos com Pessoal'!$E$7:$E$106)*(I$1&lt;='Gastos com Pessoal'!$F$7:$F$106)*(IF('Gastos com Pessoal'!$L$7:$L$106&lt;=I$1,1,0))*INDIRECT(CONCATENATE("'Gastos com Pessoal'!",$BN51)))+SUM((I$1&gt;='Gastos com Pessoal'!$E$113:$E$122)*(I$1&lt;='Gastos com Pessoal'!$F$113:$F$122)*(IF('Gastos com Pessoal'!$L$113:$L$122&lt;=I$1,1,0))*INDIRECT(CONCATENATE("'Gastos com Pessoal'!",$BO51)))+SUM((I$1&gt;='Gastos com Pessoal'!$E$7:$E$106)*(I$1&lt;='Gastos com Pessoal'!$F$7:$F$106)*(IF('Gastos com Pessoal'!$Q$7:$Q$106&lt;=I$1,1,0))*INDIRECT(CONCATENATE("'Gastos com Pessoal'!",$BP51)))+SUM((I$1&gt;='Gastos com Pessoal'!$E$113:$E$122)*(I$1&lt;='Gastos com Pessoal'!$F$113:$F$122)*(IF('Gastos com Pessoal'!$Q$113:$Q$122&lt;=I$1,1,0))*INDIRECT(CONCATENATE("'Gastos com Pessoal'!",$BQ51)))</f>
        <v>77730.849999999991</v>
      </c>
      <c r="J51" s="149">
        <f t="array" aca="1" ref="J51" ca="1">SUM((J$1&gt;='Gastos com Pessoal'!$E$7:$E$106)*(J$1&lt;='Gastos com Pessoal'!$F$7:$F$106)*INDIRECT(CONCATENATE("'Encargos e Benefícios'!",$BJ51)))+SUM((J$1&gt;='Gastos com Pessoal'!$E$113:$E$122)*(J$1&lt;='Gastos com Pessoal'!$F$113:$F$122)*INDIRECT(CONCATENATE("'Encargos e Benefícios'!",$BK51)))+SUM((J$1&gt;='Gastos com Pessoal'!$E$7:$E$106)*(J$1&lt;='Gastos com Pessoal'!$F$7:$F$106)*(IF('Gastos com Pessoal'!$G$7:$G$106&lt;=J$1,1,0))*INDIRECT(CONCATENATE("'Gastos com Pessoal'!",$BL51)))+SUM((J$1&gt;='Gastos com Pessoal'!$E$113:$E$122)*(J$1&lt;='Gastos com Pessoal'!$F$113:$F$122)*(IF('Gastos com Pessoal'!$G$113:$G$122&lt;=J$1,1,0))*INDIRECT(CONCATENATE("'Gastos com Pessoal'!",$BM51)))+SUM((J$1&gt;='Gastos com Pessoal'!$E$7:$E$106)*(J$1&lt;='Gastos com Pessoal'!$F$7:$F$106)*(IF('Gastos com Pessoal'!$L$7:$L$106&lt;=J$1,1,0))*INDIRECT(CONCATENATE("'Gastos com Pessoal'!",$BN51)))+SUM((J$1&gt;='Gastos com Pessoal'!$E$113:$E$122)*(J$1&lt;='Gastos com Pessoal'!$F$113:$F$122)*(IF('Gastos com Pessoal'!$L$113:$L$122&lt;=J$1,1,0))*INDIRECT(CONCATENATE("'Gastos com Pessoal'!",$BO51)))+SUM((J$1&gt;='Gastos com Pessoal'!$E$7:$E$106)*(J$1&lt;='Gastos com Pessoal'!$F$7:$F$106)*(IF('Gastos com Pessoal'!$Q$7:$Q$106&lt;=J$1,1,0))*INDIRECT(CONCATENATE("'Gastos com Pessoal'!",$BP51)))+SUM((J$1&gt;='Gastos com Pessoal'!$E$113:$E$122)*(J$1&lt;='Gastos com Pessoal'!$F$113:$F$122)*(IF('Gastos com Pessoal'!$Q$113:$Q$122&lt;=J$1,1,0))*INDIRECT(CONCATENATE("'Gastos com Pessoal'!",$BQ51)))</f>
        <v>77730.849999999991</v>
      </c>
      <c r="K51" s="149">
        <f t="array" aca="1" ref="K51" ca="1">SUM((K$1&gt;='Gastos com Pessoal'!$E$7:$E$106)*(K$1&lt;='Gastos com Pessoal'!$F$7:$F$106)*INDIRECT(CONCATENATE("'Encargos e Benefícios'!",$BJ51)))+SUM((K$1&gt;='Gastos com Pessoal'!$E$113:$E$122)*(K$1&lt;='Gastos com Pessoal'!$F$113:$F$122)*INDIRECT(CONCATENATE("'Encargos e Benefícios'!",$BK51)))+SUM((K$1&gt;='Gastos com Pessoal'!$E$7:$E$106)*(K$1&lt;='Gastos com Pessoal'!$F$7:$F$106)*(IF('Gastos com Pessoal'!$G$7:$G$106&lt;=K$1,1,0))*INDIRECT(CONCATENATE("'Gastos com Pessoal'!",$BL51)))+SUM((K$1&gt;='Gastos com Pessoal'!$E$113:$E$122)*(K$1&lt;='Gastos com Pessoal'!$F$113:$F$122)*(IF('Gastos com Pessoal'!$G$113:$G$122&lt;=K$1,1,0))*INDIRECT(CONCATENATE("'Gastos com Pessoal'!",$BM51)))+SUM((K$1&gt;='Gastos com Pessoal'!$E$7:$E$106)*(K$1&lt;='Gastos com Pessoal'!$F$7:$F$106)*(IF('Gastos com Pessoal'!$L$7:$L$106&lt;=K$1,1,0))*INDIRECT(CONCATENATE("'Gastos com Pessoal'!",$BN51)))+SUM((K$1&gt;='Gastos com Pessoal'!$E$113:$E$122)*(K$1&lt;='Gastos com Pessoal'!$F$113:$F$122)*(IF('Gastos com Pessoal'!$L$113:$L$122&lt;=K$1,1,0))*INDIRECT(CONCATENATE("'Gastos com Pessoal'!",$BO51)))+SUM((K$1&gt;='Gastos com Pessoal'!$E$7:$E$106)*(K$1&lt;='Gastos com Pessoal'!$F$7:$F$106)*(IF('Gastos com Pessoal'!$Q$7:$Q$106&lt;=K$1,1,0))*INDIRECT(CONCATENATE("'Gastos com Pessoal'!",$BP51)))+SUM((K$1&gt;='Gastos com Pessoal'!$E$113:$E$122)*(K$1&lt;='Gastos com Pessoal'!$F$113:$F$122)*(IF('Gastos com Pessoal'!$Q$113:$Q$122&lt;=K$1,1,0))*INDIRECT(CONCATENATE("'Gastos com Pessoal'!",$BQ51)))</f>
        <v>77730.849999999991</v>
      </c>
      <c r="L51" s="149">
        <f t="array" aca="1" ref="L51" ca="1">SUM((L$1&gt;='Gastos com Pessoal'!$E$7:$E$106)*(L$1&lt;='Gastos com Pessoal'!$F$7:$F$106)*INDIRECT(CONCATENATE("'Encargos e Benefícios'!",$BJ51)))+SUM((L$1&gt;='Gastos com Pessoal'!$E$113:$E$122)*(L$1&lt;='Gastos com Pessoal'!$F$113:$F$122)*INDIRECT(CONCATENATE("'Encargos e Benefícios'!",$BK51)))+SUM((L$1&gt;='Gastos com Pessoal'!$E$7:$E$106)*(L$1&lt;='Gastos com Pessoal'!$F$7:$F$106)*(IF('Gastos com Pessoal'!$G$7:$G$106&lt;=L$1,1,0))*INDIRECT(CONCATENATE("'Gastos com Pessoal'!",$BL51)))+SUM((L$1&gt;='Gastos com Pessoal'!$E$113:$E$122)*(L$1&lt;='Gastos com Pessoal'!$F$113:$F$122)*(IF('Gastos com Pessoal'!$G$113:$G$122&lt;=L$1,1,0))*INDIRECT(CONCATENATE("'Gastos com Pessoal'!",$BM51)))+SUM((L$1&gt;='Gastos com Pessoal'!$E$7:$E$106)*(L$1&lt;='Gastos com Pessoal'!$F$7:$F$106)*(IF('Gastos com Pessoal'!$L$7:$L$106&lt;=L$1,1,0))*INDIRECT(CONCATENATE("'Gastos com Pessoal'!",$BN51)))+SUM((L$1&gt;='Gastos com Pessoal'!$E$113:$E$122)*(L$1&lt;='Gastos com Pessoal'!$F$113:$F$122)*(IF('Gastos com Pessoal'!$L$113:$L$122&lt;=L$1,1,0))*INDIRECT(CONCATENATE("'Gastos com Pessoal'!",$BO51)))+SUM((L$1&gt;='Gastos com Pessoal'!$E$7:$E$106)*(L$1&lt;='Gastos com Pessoal'!$F$7:$F$106)*(IF('Gastos com Pessoal'!$Q$7:$Q$106&lt;=L$1,1,0))*INDIRECT(CONCATENATE("'Gastos com Pessoal'!",$BP51)))+SUM((L$1&gt;='Gastos com Pessoal'!$E$113:$E$122)*(L$1&lt;='Gastos com Pessoal'!$F$113:$F$122)*(IF('Gastos com Pessoal'!$Q$113:$Q$122&lt;=L$1,1,0))*INDIRECT(CONCATENATE("'Gastos com Pessoal'!",$BQ51)))</f>
        <v>77730.849999999991</v>
      </c>
      <c r="M51" s="149">
        <f t="array" aca="1" ref="M51" ca="1">SUM((M$1&gt;='Gastos com Pessoal'!$E$7:$E$106)*(M$1&lt;='Gastos com Pessoal'!$F$7:$F$106)*INDIRECT(CONCATENATE("'Encargos e Benefícios'!",$BJ51)))+SUM((M$1&gt;='Gastos com Pessoal'!$E$113:$E$122)*(M$1&lt;='Gastos com Pessoal'!$F$113:$F$122)*INDIRECT(CONCATENATE("'Encargos e Benefícios'!",$BK51)))+SUM((M$1&gt;='Gastos com Pessoal'!$E$7:$E$106)*(M$1&lt;='Gastos com Pessoal'!$F$7:$F$106)*(IF('Gastos com Pessoal'!$G$7:$G$106&lt;=M$1,1,0))*INDIRECT(CONCATENATE("'Gastos com Pessoal'!",$BL51)))+SUM((M$1&gt;='Gastos com Pessoal'!$E$113:$E$122)*(M$1&lt;='Gastos com Pessoal'!$F$113:$F$122)*(IF('Gastos com Pessoal'!$G$113:$G$122&lt;=M$1,1,0))*INDIRECT(CONCATENATE("'Gastos com Pessoal'!",$BM51)))+SUM((M$1&gt;='Gastos com Pessoal'!$E$7:$E$106)*(M$1&lt;='Gastos com Pessoal'!$F$7:$F$106)*(IF('Gastos com Pessoal'!$L$7:$L$106&lt;=M$1,1,0))*INDIRECT(CONCATENATE("'Gastos com Pessoal'!",$BN51)))+SUM((M$1&gt;='Gastos com Pessoal'!$E$113:$E$122)*(M$1&lt;='Gastos com Pessoal'!$F$113:$F$122)*(IF('Gastos com Pessoal'!$L$113:$L$122&lt;=M$1,1,0))*INDIRECT(CONCATENATE("'Gastos com Pessoal'!",$BO51)))+SUM((M$1&gt;='Gastos com Pessoal'!$E$7:$E$106)*(M$1&lt;='Gastos com Pessoal'!$F$7:$F$106)*(IF('Gastos com Pessoal'!$Q$7:$Q$106&lt;=M$1,1,0))*INDIRECT(CONCATENATE("'Gastos com Pessoal'!",$BP51)))+SUM((M$1&gt;='Gastos com Pessoal'!$E$113:$E$122)*(M$1&lt;='Gastos com Pessoal'!$F$113:$F$122)*(IF('Gastos com Pessoal'!$Q$113:$Q$122&lt;=M$1,1,0))*INDIRECT(CONCATENATE("'Gastos com Pessoal'!",$BQ51)))</f>
        <v>77730.849999999991</v>
      </c>
      <c r="N51" s="149">
        <f t="array" aca="1" ref="N51" ca="1">SUM((N$1&gt;='Gastos com Pessoal'!$E$7:$E$106)*(N$1&lt;='Gastos com Pessoal'!$F$7:$F$106)*INDIRECT(CONCATENATE("'Encargos e Benefícios'!",$BJ51)))+SUM((N$1&gt;='Gastos com Pessoal'!$E$113:$E$122)*(N$1&lt;='Gastos com Pessoal'!$F$113:$F$122)*INDIRECT(CONCATENATE("'Encargos e Benefícios'!",$BK51)))+SUM((N$1&gt;='Gastos com Pessoal'!$E$7:$E$106)*(N$1&lt;='Gastos com Pessoal'!$F$7:$F$106)*(IF('Gastos com Pessoal'!$G$7:$G$106&lt;=N$1,1,0))*INDIRECT(CONCATENATE("'Gastos com Pessoal'!",$BL51)))+SUM((N$1&gt;='Gastos com Pessoal'!$E$113:$E$122)*(N$1&lt;='Gastos com Pessoal'!$F$113:$F$122)*(IF('Gastos com Pessoal'!$G$113:$G$122&lt;=N$1,1,0))*INDIRECT(CONCATENATE("'Gastos com Pessoal'!",$BM51)))+SUM((N$1&gt;='Gastos com Pessoal'!$E$7:$E$106)*(N$1&lt;='Gastos com Pessoal'!$F$7:$F$106)*(IF('Gastos com Pessoal'!$L$7:$L$106&lt;=N$1,1,0))*INDIRECT(CONCATENATE("'Gastos com Pessoal'!",$BN51)))+SUM((N$1&gt;='Gastos com Pessoal'!$E$113:$E$122)*(N$1&lt;='Gastos com Pessoal'!$F$113:$F$122)*(IF('Gastos com Pessoal'!$L$113:$L$122&lt;=N$1,1,0))*INDIRECT(CONCATENATE("'Gastos com Pessoal'!",$BO51)))+SUM((N$1&gt;='Gastos com Pessoal'!$E$7:$E$106)*(N$1&lt;='Gastos com Pessoal'!$F$7:$F$106)*(IF('Gastos com Pessoal'!$Q$7:$Q$106&lt;=N$1,1,0))*INDIRECT(CONCATENATE("'Gastos com Pessoal'!",$BP51)))+SUM((N$1&gt;='Gastos com Pessoal'!$E$113:$E$122)*(N$1&lt;='Gastos com Pessoal'!$F$113:$F$122)*(IF('Gastos com Pessoal'!$Q$113:$Q$122&lt;=N$1,1,0))*INDIRECT(CONCATENATE("'Gastos com Pessoal'!",$BQ51)))</f>
        <v>77730.849999999991</v>
      </c>
      <c r="O51" s="149">
        <f t="array" aca="1" ref="O51" ca="1">SUM((O$1&gt;='Gastos com Pessoal'!$E$7:$E$106)*(O$1&lt;='Gastos com Pessoal'!$F$7:$F$106)*INDIRECT(CONCATENATE("'Encargos e Benefícios'!",$BJ51)))+SUM((O$1&gt;='Gastos com Pessoal'!$E$113:$E$122)*(O$1&lt;='Gastos com Pessoal'!$F$113:$F$122)*INDIRECT(CONCATENATE("'Encargos e Benefícios'!",$BK51)))+SUM((O$1&gt;='Gastos com Pessoal'!$E$7:$E$106)*(O$1&lt;='Gastos com Pessoal'!$F$7:$F$106)*(IF('Gastos com Pessoal'!$G$7:$G$106&lt;=O$1,1,0))*INDIRECT(CONCATENATE("'Gastos com Pessoal'!",$BL51)))+SUM((O$1&gt;='Gastos com Pessoal'!$E$113:$E$122)*(O$1&lt;='Gastos com Pessoal'!$F$113:$F$122)*(IF('Gastos com Pessoal'!$G$113:$G$122&lt;=O$1,1,0))*INDIRECT(CONCATENATE("'Gastos com Pessoal'!",$BM51)))+SUM((O$1&gt;='Gastos com Pessoal'!$E$7:$E$106)*(O$1&lt;='Gastos com Pessoal'!$F$7:$F$106)*(IF('Gastos com Pessoal'!$L$7:$L$106&lt;=O$1,1,0))*INDIRECT(CONCATENATE("'Gastos com Pessoal'!",$BN51)))+SUM((O$1&gt;='Gastos com Pessoal'!$E$113:$E$122)*(O$1&lt;='Gastos com Pessoal'!$F$113:$F$122)*(IF('Gastos com Pessoal'!$L$113:$L$122&lt;=O$1,1,0))*INDIRECT(CONCATENATE("'Gastos com Pessoal'!",$BO51)))+SUM((O$1&gt;='Gastos com Pessoal'!$E$7:$E$106)*(O$1&lt;='Gastos com Pessoal'!$F$7:$F$106)*(IF('Gastos com Pessoal'!$Q$7:$Q$106&lt;=O$1,1,0))*INDIRECT(CONCATENATE("'Gastos com Pessoal'!",$BP51)))+SUM((O$1&gt;='Gastos com Pessoal'!$E$113:$E$122)*(O$1&lt;='Gastos com Pessoal'!$F$113:$F$122)*(IF('Gastos com Pessoal'!$Q$113:$Q$122&lt;=O$1,1,0))*INDIRECT(CONCATENATE("'Gastos com Pessoal'!",$BQ51)))</f>
        <v>77730.849999999991</v>
      </c>
      <c r="P51" s="149">
        <f t="array" aca="1" ref="P51" ca="1">SUM((P$1&gt;='Gastos com Pessoal'!$E$7:$E$106)*(P$1&lt;='Gastos com Pessoal'!$F$7:$F$106)*INDIRECT(CONCATENATE("'Encargos e Benefícios'!",$BJ51)))+SUM((P$1&gt;='Gastos com Pessoal'!$E$113:$E$122)*(P$1&lt;='Gastos com Pessoal'!$F$113:$F$122)*INDIRECT(CONCATENATE("'Encargos e Benefícios'!",$BK51)))+SUM((P$1&gt;='Gastos com Pessoal'!$E$7:$E$106)*(P$1&lt;='Gastos com Pessoal'!$F$7:$F$106)*(IF('Gastos com Pessoal'!$G$7:$G$106&lt;=P$1,1,0))*INDIRECT(CONCATENATE("'Gastos com Pessoal'!",$BL51)))+SUM((P$1&gt;='Gastos com Pessoal'!$E$113:$E$122)*(P$1&lt;='Gastos com Pessoal'!$F$113:$F$122)*(IF('Gastos com Pessoal'!$G$113:$G$122&lt;=P$1,1,0))*INDIRECT(CONCATENATE("'Gastos com Pessoal'!",$BM51)))+SUM((P$1&gt;='Gastos com Pessoal'!$E$7:$E$106)*(P$1&lt;='Gastos com Pessoal'!$F$7:$F$106)*(IF('Gastos com Pessoal'!$L$7:$L$106&lt;=P$1,1,0))*INDIRECT(CONCATENATE("'Gastos com Pessoal'!",$BN51)))+SUM((P$1&gt;='Gastos com Pessoal'!$E$113:$E$122)*(P$1&lt;='Gastos com Pessoal'!$F$113:$F$122)*(IF('Gastos com Pessoal'!$L$113:$L$122&lt;=P$1,1,0))*INDIRECT(CONCATENATE("'Gastos com Pessoal'!",$BO51)))+SUM((P$1&gt;='Gastos com Pessoal'!$E$7:$E$106)*(P$1&lt;='Gastos com Pessoal'!$F$7:$F$106)*(IF('Gastos com Pessoal'!$Q$7:$Q$106&lt;=P$1,1,0))*INDIRECT(CONCATENATE("'Gastos com Pessoal'!",$BP51)))+SUM((P$1&gt;='Gastos com Pessoal'!$E$113:$E$122)*(P$1&lt;='Gastos com Pessoal'!$F$113:$F$122)*(IF('Gastos com Pessoal'!$Q$113:$Q$122&lt;=P$1,1,0))*INDIRECT(CONCATENATE("'Gastos com Pessoal'!",$BQ51)))</f>
        <v>77730.849999999991</v>
      </c>
      <c r="Q51" s="149">
        <f t="array" aca="1" ref="Q51" ca="1">SUM((Q$1&gt;='Gastos com Pessoal'!$E$7:$E$106)*(Q$1&lt;='Gastos com Pessoal'!$F$7:$F$106)*INDIRECT(CONCATENATE("'Encargos e Benefícios'!",$BJ51)))+SUM((Q$1&gt;='Gastos com Pessoal'!$E$113:$E$122)*(Q$1&lt;='Gastos com Pessoal'!$F$113:$F$122)*INDIRECT(CONCATENATE("'Encargos e Benefícios'!",$BK51)))+SUM((Q$1&gt;='Gastos com Pessoal'!$E$7:$E$106)*(Q$1&lt;='Gastos com Pessoal'!$F$7:$F$106)*(IF('Gastos com Pessoal'!$G$7:$G$106&lt;=Q$1,1,0))*INDIRECT(CONCATENATE("'Gastos com Pessoal'!",$BL51)))+SUM((Q$1&gt;='Gastos com Pessoal'!$E$113:$E$122)*(Q$1&lt;='Gastos com Pessoal'!$F$113:$F$122)*(IF('Gastos com Pessoal'!$G$113:$G$122&lt;=Q$1,1,0))*INDIRECT(CONCATENATE("'Gastos com Pessoal'!",$BM51)))+SUM((Q$1&gt;='Gastos com Pessoal'!$E$7:$E$106)*(Q$1&lt;='Gastos com Pessoal'!$F$7:$F$106)*(IF('Gastos com Pessoal'!$L$7:$L$106&lt;=Q$1,1,0))*INDIRECT(CONCATENATE("'Gastos com Pessoal'!",$BN51)))+SUM((Q$1&gt;='Gastos com Pessoal'!$E$113:$E$122)*(Q$1&lt;='Gastos com Pessoal'!$F$113:$F$122)*(IF('Gastos com Pessoal'!$L$113:$L$122&lt;=Q$1,1,0))*INDIRECT(CONCATENATE("'Gastos com Pessoal'!",$BO51)))+SUM((Q$1&gt;='Gastos com Pessoal'!$E$7:$E$106)*(Q$1&lt;='Gastos com Pessoal'!$F$7:$F$106)*(IF('Gastos com Pessoal'!$Q$7:$Q$106&lt;=Q$1,1,0))*INDIRECT(CONCATENATE("'Gastos com Pessoal'!",$BP51)))+SUM((Q$1&gt;='Gastos com Pessoal'!$E$113:$E$122)*(Q$1&lt;='Gastos com Pessoal'!$F$113:$F$122)*(IF('Gastos com Pessoal'!$Q$113:$Q$122&lt;=Q$1,1,0))*INDIRECT(CONCATENATE("'Gastos com Pessoal'!",$BQ51)))</f>
        <v>77730.849999999991</v>
      </c>
      <c r="R51" s="149">
        <f t="array" aca="1" ref="R51" ca="1">SUM((R$1&gt;='Gastos com Pessoal'!$E$7:$E$106)*(R$1&lt;='Gastos com Pessoal'!$F$7:$F$106)*INDIRECT(CONCATENATE("'Encargos e Benefícios'!",$BJ51)))+SUM((R$1&gt;='Gastos com Pessoal'!$E$113:$E$122)*(R$1&lt;='Gastos com Pessoal'!$F$113:$F$122)*INDIRECT(CONCATENATE("'Encargos e Benefícios'!",$BK51)))+SUM((R$1&gt;='Gastos com Pessoal'!$E$7:$E$106)*(R$1&lt;='Gastos com Pessoal'!$F$7:$F$106)*(IF('Gastos com Pessoal'!$G$7:$G$106&lt;=R$1,1,0))*INDIRECT(CONCATENATE("'Gastos com Pessoal'!",$BL51)))+SUM((R$1&gt;='Gastos com Pessoal'!$E$113:$E$122)*(R$1&lt;='Gastos com Pessoal'!$F$113:$F$122)*(IF('Gastos com Pessoal'!$G$113:$G$122&lt;=R$1,1,0))*INDIRECT(CONCATENATE("'Gastos com Pessoal'!",$BM51)))+SUM((R$1&gt;='Gastos com Pessoal'!$E$7:$E$106)*(R$1&lt;='Gastos com Pessoal'!$F$7:$F$106)*(IF('Gastos com Pessoal'!$L$7:$L$106&lt;=R$1,1,0))*INDIRECT(CONCATENATE("'Gastos com Pessoal'!",$BN51)))+SUM((R$1&gt;='Gastos com Pessoal'!$E$113:$E$122)*(R$1&lt;='Gastos com Pessoal'!$F$113:$F$122)*(IF('Gastos com Pessoal'!$L$113:$L$122&lt;=R$1,1,0))*INDIRECT(CONCATENATE("'Gastos com Pessoal'!",$BO51)))+SUM((R$1&gt;='Gastos com Pessoal'!$E$7:$E$106)*(R$1&lt;='Gastos com Pessoal'!$F$7:$F$106)*(IF('Gastos com Pessoal'!$Q$7:$Q$106&lt;=R$1,1,0))*INDIRECT(CONCATENATE("'Gastos com Pessoal'!",$BP51)))+SUM((R$1&gt;='Gastos com Pessoal'!$E$113:$E$122)*(R$1&lt;='Gastos com Pessoal'!$F$113:$F$122)*(IF('Gastos com Pessoal'!$Q$113:$Q$122&lt;=R$1,1,0))*INDIRECT(CONCATENATE("'Gastos com Pessoal'!",$BQ51)))</f>
        <v>77730.849999999991</v>
      </c>
      <c r="S51" s="149">
        <f t="array" aca="1" ref="S51" ca="1">SUM((S$1&gt;='Gastos com Pessoal'!$E$7:$E$106)*(S$1&lt;='Gastos com Pessoal'!$F$7:$F$106)*INDIRECT(CONCATENATE("'Encargos e Benefícios'!",$BJ51)))+SUM((S$1&gt;='Gastos com Pessoal'!$E$113:$E$122)*(S$1&lt;='Gastos com Pessoal'!$F$113:$F$122)*INDIRECT(CONCATENATE("'Encargos e Benefícios'!",$BK51)))+SUM((S$1&gt;='Gastos com Pessoal'!$E$7:$E$106)*(S$1&lt;='Gastos com Pessoal'!$F$7:$F$106)*(IF('Gastos com Pessoal'!$G$7:$G$106&lt;=S$1,1,0))*INDIRECT(CONCATENATE("'Gastos com Pessoal'!",$BL51)))+SUM((S$1&gt;='Gastos com Pessoal'!$E$113:$E$122)*(S$1&lt;='Gastos com Pessoal'!$F$113:$F$122)*(IF('Gastos com Pessoal'!$G$113:$G$122&lt;=S$1,1,0))*INDIRECT(CONCATENATE("'Gastos com Pessoal'!",$BM51)))+SUM((S$1&gt;='Gastos com Pessoal'!$E$7:$E$106)*(S$1&lt;='Gastos com Pessoal'!$F$7:$F$106)*(IF('Gastos com Pessoal'!$L$7:$L$106&lt;=S$1,1,0))*INDIRECT(CONCATENATE("'Gastos com Pessoal'!",$BN51)))+SUM((S$1&gt;='Gastos com Pessoal'!$E$113:$E$122)*(S$1&lt;='Gastos com Pessoal'!$F$113:$F$122)*(IF('Gastos com Pessoal'!$L$113:$L$122&lt;=S$1,1,0))*INDIRECT(CONCATENATE("'Gastos com Pessoal'!",$BO51)))+SUM((S$1&gt;='Gastos com Pessoal'!$E$7:$E$106)*(S$1&lt;='Gastos com Pessoal'!$F$7:$F$106)*(IF('Gastos com Pessoal'!$Q$7:$Q$106&lt;=S$1,1,0))*INDIRECT(CONCATENATE("'Gastos com Pessoal'!",$BP51)))+SUM((S$1&gt;='Gastos com Pessoal'!$E$113:$E$122)*(S$1&lt;='Gastos com Pessoal'!$F$113:$F$122)*(IF('Gastos com Pessoal'!$Q$113:$Q$122&lt;=S$1,1,0))*INDIRECT(CONCATENATE("'Gastos com Pessoal'!",$BQ51)))</f>
        <v>77730.849999999991</v>
      </c>
      <c r="T51" s="149">
        <f t="array" aca="1" ref="T51" ca="1">SUM((T$1&gt;='Gastos com Pessoal'!$E$7:$E$106)*(T$1&lt;='Gastos com Pessoal'!$F$7:$F$106)*INDIRECT(CONCATENATE("'Encargos e Benefícios'!",$BJ51)))+SUM((T$1&gt;='Gastos com Pessoal'!$E$113:$E$122)*(T$1&lt;='Gastos com Pessoal'!$F$113:$F$122)*INDIRECT(CONCATENATE("'Encargos e Benefícios'!",$BK51)))+SUM((T$1&gt;='Gastos com Pessoal'!$E$7:$E$106)*(T$1&lt;='Gastos com Pessoal'!$F$7:$F$106)*(IF('Gastos com Pessoal'!$G$7:$G$106&lt;=T$1,1,0))*INDIRECT(CONCATENATE("'Gastos com Pessoal'!",$BL51)))+SUM((T$1&gt;='Gastos com Pessoal'!$E$113:$E$122)*(T$1&lt;='Gastos com Pessoal'!$F$113:$F$122)*(IF('Gastos com Pessoal'!$G$113:$G$122&lt;=T$1,1,0))*INDIRECT(CONCATENATE("'Gastos com Pessoal'!",$BM51)))+SUM((T$1&gt;='Gastos com Pessoal'!$E$7:$E$106)*(T$1&lt;='Gastos com Pessoal'!$F$7:$F$106)*(IF('Gastos com Pessoal'!$L$7:$L$106&lt;=T$1,1,0))*INDIRECT(CONCATENATE("'Gastos com Pessoal'!",$BN51)))+SUM((T$1&gt;='Gastos com Pessoal'!$E$113:$E$122)*(T$1&lt;='Gastos com Pessoal'!$F$113:$F$122)*(IF('Gastos com Pessoal'!$L$113:$L$122&lt;=T$1,1,0))*INDIRECT(CONCATENATE("'Gastos com Pessoal'!",$BO51)))+SUM((T$1&gt;='Gastos com Pessoal'!$E$7:$E$106)*(T$1&lt;='Gastos com Pessoal'!$F$7:$F$106)*(IF('Gastos com Pessoal'!$Q$7:$Q$106&lt;=T$1,1,0))*INDIRECT(CONCATENATE("'Gastos com Pessoal'!",$BP51)))+SUM((T$1&gt;='Gastos com Pessoal'!$E$113:$E$122)*(T$1&lt;='Gastos com Pessoal'!$F$113:$F$122)*(IF('Gastos com Pessoal'!$Q$113:$Q$122&lt;=T$1,1,0))*INDIRECT(CONCATENATE("'Gastos com Pessoal'!",$BQ51)))</f>
        <v>77730.849999999991</v>
      </c>
      <c r="U51" s="149">
        <f t="array" aca="1" ref="U51" ca="1">SUM((U$1&gt;='Gastos com Pessoal'!$E$7:$E$106)*(U$1&lt;='Gastos com Pessoal'!$F$7:$F$106)*INDIRECT(CONCATENATE("'Encargos e Benefícios'!",$BJ51)))+SUM((U$1&gt;='Gastos com Pessoal'!$E$113:$E$122)*(U$1&lt;='Gastos com Pessoal'!$F$113:$F$122)*INDIRECT(CONCATENATE("'Encargos e Benefícios'!",$BK51)))+SUM((U$1&gt;='Gastos com Pessoal'!$E$7:$E$106)*(U$1&lt;='Gastos com Pessoal'!$F$7:$F$106)*(IF('Gastos com Pessoal'!$G$7:$G$106&lt;=U$1,1,0))*INDIRECT(CONCATENATE("'Gastos com Pessoal'!",$BL51)))+SUM((U$1&gt;='Gastos com Pessoal'!$E$113:$E$122)*(U$1&lt;='Gastos com Pessoal'!$F$113:$F$122)*(IF('Gastos com Pessoal'!$G$113:$G$122&lt;=U$1,1,0))*INDIRECT(CONCATENATE("'Gastos com Pessoal'!",$BM51)))+SUM((U$1&gt;='Gastos com Pessoal'!$E$7:$E$106)*(U$1&lt;='Gastos com Pessoal'!$F$7:$F$106)*(IF('Gastos com Pessoal'!$L$7:$L$106&lt;=U$1,1,0))*INDIRECT(CONCATENATE("'Gastos com Pessoal'!",$BN51)))+SUM((U$1&gt;='Gastos com Pessoal'!$E$113:$E$122)*(U$1&lt;='Gastos com Pessoal'!$F$113:$F$122)*(IF('Gastos com Pessoal'!$L$113:$L$122&lt;=U$1,1,0))*INDIRECT(CONCATENATE("'Gastos com Pessoal'!",$BO51)))+SUM((U$1&gt;='Gastos com Pessoal'!$E$7:$E$106)*(U$1&lt;='Gastos com Pessoal'!$F$7:$F$106)*(IF('Gastos com Pessoal'!$Q$7:$Q$106&lt;=U$1,1,0))*INDIRECT(CONCATENATE("'Gastos com Pessoal'!",$BP51)))+SUM((U$1&gt;='Gastos com Pessoal'!$E$113:$E$122)*(U$1&lt;='Gastos com Pessoal'!$F$113:$F$122)*(IF('Gastos com Pessoal'!$Q$113:$Q$122&lt;=U$1,1,0))*INDIRECT(CONCATENATE("'Gastos com Pessoal'!",$BQ51)))</f>
        <v>77730.849999999991</v>
      </c>
      <c r="V51" s="149">
        <f t="array" aca="1" ref="V51" ca="1">SUM((V$1&gt;='Gastos com Pessoal'!$E$7:$E$106)*(V$1&lt;='Gastos com Pessoal'!$F$7:$F$106)*INDIRECT(CONCATENATE("'Encargos e Benefícios'!",$BJ51)))+SUM((V$1&gt;='Gastos com Pessoal'!$E$113:$E$122)*(V$1&lt;='Gastos com Pessoal'!$F$113:$F$122)*INDIRECT(CONCATENATE("'Encargos e Benefícios'!",$BK51)))+SUM((V$1&gt;='Gastos com Pessoal'!$E$7:$E$106)*(V$1&lt;='Gastos com Pessoal'!$F$7:$F$106)*(IF('Gastos com Pessoal'!$G$7:$G$106&lt;=V$1,1,0))*INDIRECT(CONCATENATE("'Gastos com Pessoal'!",$BL51)))+SUM((V$1&gt;='Gastos com Pessoal'!$E$113:$E$122)*(V$1&lt;='Gastos com Pessoal'!$F$113:$F$122)*(IF('Gastos com Pessoal'!$G$113:$G$122&lt;=V$1,1,0))*INDIRECT(CONCATENATE("'Gastos com Pessoal'!",$BM51)))+SUM((V$1&gt;='Gastos com Pessoal'!$E$7:$E$106)*(V$1&lt;='Gastos com Pessoal'!$F$7:$F$106)*(IF('Gastos com Pessoal'!$L$7:$L$106&lt;=V$1,1,0))*INDIRECT(CONCATENATE("'Gastos com Pessoal'!",$BN51)))+SUM((V$1&gt;='Gastos com Pessoal'!$E$113:$E$122)*(V$1&lt;='Gastos com Pessoal'!$F$113:$F$122)*(IF('Gastos com Pessoal'!$L$113:$L$122&lt;=V$1,1,0))*INDIRECT(CONCATENATE("'Gastos com Pessoal'!",$BO51)))+SUM((V$1&gt;='Gastos com Pessoal'!$E$7:$E$106)*(V$1&lt;='Gastos com Pessoal'!$F$7:$F$106)*(IF('Gastos com Pessoal'!$Q$7:$Q$106&lt;=V$1,1,0))*INDIRECT(CONCATENATE("'Gastos com Pessoal'!",$BP51)))+SUM((V$1&gt;='Gastos com Pessoal'!$E$113:$E$122)*(V$1&lt;='Gastos com Pessoal'!$F$113:$F$122)*(IF('Gastos com Pessoal'!$Q$113:$Q$122&lt;=V$1,1,0))*INDIRECT(CONCATENATE("'Gastos com Pessoal'!",$BQ51)))</f>
        <v>77730.849999999991</v>
      </c>
      <c r="W51" s="149">
        <f t="array" aca="1" ref="W51" ca="1">SUM((W$1&gt;='Gastos com Pessoal'!$E$7:$E$106)*(W$1&lt;='Gastos com Pessoal'!$F$7:$F$106)*INDIRECT(CONCATENATE("'Encargos e Benefícios'!",$BJ51)))+SUM((W$1&gt;='Gastos com Pessoal'!$E$113:$E$122)*(W$1&lt;='Gastos com Pessoal'!$F$113:$F$122)*INDIRECT(CONCATENATE("'Encargos e Benefícios'!",$BK51)))+SUM((W$1&gt;='Gastos com Pessoal'!$E$7:$E$106)*(W$1&lt;='Gastos com Pessoal'!$F$7:$F$106)*(IF('Gastos com Pessoal'!$G$7:$G$106&lt;=W$1,1,0))*INDIRECT(CONCATENATE("'Gastos com Pessoal'!",$BL51)))+SUM((W$1&gt;='Gastos com Pessoal'!$E$113:$E$122)*(W$1&lt;='Gastos com Pessoal'!$F$113:$F$122)*(IF('Gastos com Pessoal'!$G$113:$G$122&lt;=W$1,1,0))*INDIRECT(CONCATENATE("'Gastos com Pessoal'!",$BM51)))+SUM((W$1&gt;='Gastos com Pessoal'!$E$7:$E$106)*(W$1&lt;='Gastos com Pessoal'!$F$7:$F$106)*(IF('Gastos com Pessoal'!$L$7:$L$106&lt;=W$1,1,0))*INDIRECT(CONCATENATE("'Gastos com Pessoal'!",$BN51)))+SUM((W$1&gt;='Gastos com Pessoal'!$E$113:$E$122)*(W$1&lt;='Gastos com Pessoal'!$F$113:$F$122)*(IF('Gastos com Pessoal'!$L$113:$L$122&lt;=W$1,1,0))*INDIRECT(CONCATENATE("'Gastos com Pessoal'!",$BO51)))+SUM((W$1&gt;='Gastos com Pessoal'!$E$7:$E$106)*(W$1&lt;='Gastos com Pessoal'!$F$7:$F$106)*(IF('Gastos com Pessoal'!$Q$7:$Q$106&lt;=W$1,1,0))*INDIRECT(CONCATENATE("'Gastos com Pessoal'!",$BP51)))+SUM((W$1&gt;='Gastos com Pessoal'!$E$113:$E$122)*(W$1&lt;='Gastos com Pessoal'!$F$113:$F$122)*(IF('Gastos com Pessoal'!$Q$113:$Q$122&lt;=W$1,1,0))*INDIRECT(CONCATENATE("'Gastos com Pessoal'!",$BQ51)))</f>
        <v>77730.849999999991</v>
      </c>
      <c r="X51" s="149">
        <f t="array" aca="1" ref="X51" ca="1">SUM((X$1&gt;='Gastos com Pessoal'!$E$7:$E$106)*(X$1&lt;='Gastos com Pessoal'!$F$7:$F$106)*INDIRECT(CONCATENATE("'Encargos e Benefícios'!",$BJ51)))+SUM((X$1&gt;='Gastos com Pessoal'!$E$113:$E$122)*(X$1&lt;='Gastos com Pessoal'!$F$113:$F$122)*INDIRECT(CONCATENATE("'Encargos e Benefícios'!",$BK51)))+SUM((X$1&gt;='Gastos com Pessoal'!$E$7:$E$106)*(X$1&lt;='Gastos com Pessoal'!$F$7:$F$106)*(IF('Gastos com Pessoal'!$G$7:$G$106&lt;=X$1,1,0))*INDIRECT(CONCATENATE("'Gastos com Pessoal'!",$BL51)))+SUM((X$1&gt;='Gastos com Pessoal'!$E$113:$E$122)*(X$1&lt;='Gastos com Pessoal'!$F$113:$F$122)*(IF('Gastos com Pessoal'!$G$113:$G$122&lt;=X$1,1,0))*INDIRECT(CONCATENATE("'Gastos com Pessoal'!",$BM51)))+SUM((X$1&gt;='Gastos com Pessoal'!$E$7:$E$106)*(X$1&lt;='Gastos com Pessoal'!$F$7:$F$106)*(IF('Gastos com Pessoal'!$L$7:$L$106&lt;=X$1,1,0))*INDIRECT(CONCATENATE("'Gastos com Pessoal'!",$BN51)))+SUM((X$1&gt;='Gastos com Pessoal'!$E$113:$E$122)*(X$1&lt;='Gastos com Pessoal'!$F$113:$F$122)*(IF('Gastos com Pessoal'!$L$113:$L$122&lt;=X$1,1,0))*INDIRECT(CONCATENATE("'Gastos com Pessoal'!",$BO51)))+SUM((X$1&gt;='Gastos com Pessoal'!$E$7:$E$106)*(X$1&lt;='Gastos com Pessoal'!$F$7:$F$106)*(IF('Gastos com Pessoal'!$Q$7:$Q$106&lt;=X$1,1,0))*INDIRECT(CONCATENATE("'Gastos com Pessoal'!",$BP51)))+SUM((X$1&gt;='Gastos com Pessoal'!$E$113:$E$122)*(X$1&lt;='Gastos com Pessoal'!$F$113:$F$122)*(IF('Gastos com Pessoal'!$Q$113:$Q$122&lt;=X$1,1,0))*INDIRECT(CONCATENATE("'Gastos com Pessoal'!",$BQ51)))</f>
        <v>77730.849999999991</v>
      </c>
      <c r="Y51" s="149">
        <f t="array" aca="1" ref="Y51" ca="1">SUM((Y$1&gt;='Gastos com Pessoal'!$E$7:$E$106)*(Y$1&lt;='Gastos com Pessoal'!$F$7:$F$106)*INDIRECT(CONCATENATE("'Encargos e Benefícios'!",$BJ51)))+SUM((Y$1&gt;='Gastos com Pessoal'!$E$113:$E$122)*(Y$1&lt;='Gastos com Pessoal'!$F$113:$F$122)*INDIRECT(CONCATENATE("'Encargos e Benefícios'!",$BK51)))+SUM((Y$1&gt;='Gastos com Pessoal'!$E$7:$E$106)*(Y$1&lt;='Gastos com Pessoal'!$F$7:$F$106)*(IF('Gastos com Pessoal'!$G$7:$G$106&lt;=Y$1,1,0))*INDIRECT(CONCATENATE("'Gastos com Pessoal'!",$BL51)))+SUM((Y$1&gt;='Gastos com Pessoal'!$E$113:$E$122)*(Y$1&lt;='Gastos com Pessoal'!$F$113:$F$122)*(IF('Gastos com Pessoal'!$G$113:$G$122&lt;=Y$1,1,0))*INDIRECT(CONCATENATE("'Gastos com Pessoal'!",$BM51)))+SUM((Y$1&gt;='Gastos com Pessoal'!$E$7:$E$106)*(Y$1&lt;='Gastos com Pessoal'!$F$7:$F$106)*(IF('Gastos com Pessoal'!$L$7:$L$106&lt;=Y$1,1,0))*INDIRECT(CONCATENATE("'Gastos com Pessoal'!",$BN51)))+SUM((Y$1&gt;='Gastos com Pessoal'!$E$113:$E$122)*(Y$1&lt;='Gastos com Pessoal'!$F$113:$F$122)*(IF('Gastos com Pessoal'!$L$113:$L$122&lt;=Y$1,1,0))*INDIRECT(CONCATENATE("'Gastos com Pessoal'!",$BO51)))+SUM((Y$1&gt;='Gastos com Pessoal'!$E$7:$E$106)*(Y$1&lt;='Gastos com Pessoal'!$F$7:$F$106)*(IF('Gastos com Pessoal'!$Q$7:$Q$106&lt;=Y$1,1,0))*INDIRECT(CONCATENATE("'Gastos com Pessoal'!",$BP51)))+SUM((Y$1&gt;='Gastos com Pessoal'!$E$113:$E$122)*(Y$1&lt;='Gastos com Pessoal'!$F$113:$F$122)*(IF('Gastos com Pessoal'!$Q$113:$Q$122&lt;=Y$1,1,0))*INDIRECT(CONCATENATE("'Gastos com Pessoal'!",$BQ51)))</f>
        <v>77730.849999999991</v>
      </c>
      <c r="Z51" s="149">
        <f t="array" aca="1" ref="Z51" ca="1">SUM((Z$1&gt;='Gastos com Pessoal'!$E$7:$E$106)*(Z$1&lt;='Gastos com Pessoal'!$F$7:$F$106)*INDIRECT(CONCATENATE("'Encargos e Benefícios'!",$BJ51)))+SUM((Z$1&gt;='Gastos com Pessoal'!$E$113:$E$122)*(Z$1&lt;='Gastos com Pessoal'!$F$113:$F$122)*INDIRECT(CONCATENATE("'Encargos e Benefícios'!",$BK51)))+SUM((Z$1&gt;='Gastos com Pessoal'!$E$7:$E$106)*(Z$1&lt;='Gastos com Pessoal'!$F$7:$F$106)*(IF('Gastos com Pessoal'!$G$7:$G$106&lt;=Z$1,1,0))*INDIRECT(CONCATENATE("'Gastos com Pessoal'!",$BL51)))+SUM((Z$1&gt;='Gastos com Pessoal'!$E$113:$E$122)*(Z$1&lt;='Gastos com Pessoal'!$F$113:$F$122)*(IF('Gastos com Pessoal'!$G$113:$G$122&lt;=Z$1,1,0))*INDIRECT(CONCATENATE("'Gastos com Pessoal'!",$BM51)))+SUM((Z$1&gt;='Gastos com Pessoal'!$E$7:$E$106)*(Z$1&lt;='Gastos com Pessoal'!$F$7:$F$106)*(IF('Gastos com Pessoal'!$L$7:$L$106&lt;=Z$1,1,0))*INDIRECT(CONCATENATE("'Gastos com Pessoal'!",$BN51)))+SUM((Z$1&gt;='Gastos com Pessoal'!$E$113:$E$122)*(Z$1&lt;='Gastos com Pessoal'!$F$113:$F$122)*(IF('Gastos com Pessoal'!$L$113:$L$122&lt;=Z$1,1,0))*INDIRECT(CONCATENATE("'Gastos com Pessoal'!",$BO51)))+SUM((Z$1&gt;='Gastos com Pessoal'!$E$7:$E$106)*(Z$1&lt;='Gastos com Pessoal'!$F$7:$F$106)*(IF('Gastos com Pessoal'!$Q$7:$Q$106&lt;=Z$1,1,0))*INDIRECT(CONCATENATE("'Gastos com Pessoal'!",$BP51)))+SUM((Z$1&gt;='Gastos com Pessoal'!$E$113:$E$122)*(Z$1&lt;='Gastos com Pessoal'!$F$113:$F$122)*(IF('Gastos com Pessoal'!$Q$113:$Q$122&lt;=Z$1,1,0))*INDIRECT(CONCATENATE("'Gastos com Pessoal'!",$BQ51)))</f>
        <v>77730.849999999991</v>
      </c>
      <c r="AA51" s="149">
        <f t="array" aca="1" ref="AA51" ca="1">SUM((AA$1&gt;='Gastos com Pessoal'!$E$7:$E$106)*(AA$1&lt;='Gastos com Pessoal'!$F$7:$F$106)*INDIRECT(CONCATENATE("'Encargos e Benefícios'!",$BJ51)))+SUM((AA$1&gt;='Gastos com Pessoal'!$E$113:$E$122)*(AA$1&lt;='Gastos com Pessoal'!$F$113:$F$122)*INDIRECT(CONCATENATE("'Encargos e Benefícios'!",$BK51)))+SUM((AA$1&gt;='Gastos com Pessoal'!$E$7:$E$106)*(AA$1&lt;='Gastos com Pessoal'!$F$7:$F$106)*(IF('Gastos com Pessoal'!$G$7:$G$106&lt;=AA$1,1,0))*INDIRECT(CONCATENATE("'Gastos com Pessoal'!",$BL51)))+SUM((AA$1&gt;='Gastos com Pessoal'!$E$113:$E$122)*(AA$1&lt;='Gastos com Pessoal'!$F$113:$F$122)*(IF('Gastos com Pessoal'!$G$113:$G$122&lt;=AA$1,1,0))*INDIRECT(CONCATENATE("'Gastos com Pessoal'!",$BM51)))+SUM((AA$1&gt;='Gastos com Pessoal'!$E$7:$E$106)*(AA$1&lt;='Gastos com Pessoal'!$F$7:$F$106)*(IF('Gastos com Pessoal'!$L$7:$L$106&lt;=AA$1,1,0))*INDIRECT(CONCATENATE("'Gastos com Pessoal'!",$BN51)))+SUM((AA$1&gt;='Gastos com Pessoal'!$E$113:$E$122)*(AA$1&lt;='Gastos com Pessoal'!$F$113:$F$122)*(IF('Gastos com Pessoal'!$L$113:$L$122&lt;=AA$1,1,0))*INDIRECT(CONCATENATE("'Gastos com Pessoal'!",$BO51)))+SUM((AA$1&gt;='Gastos com Pessoal'!$E$7:$E$106)*(AA$1&lt;='Gastos com Pessoal'!$F$7:$F$106)*(IF('Gastos com Pessoal'!$Q$7:$Q$106&lt;=AA$1,1,0))*INDIRECT(CONCATENATE("'Gastos com Pessoal'!",$BP51)))+SUM((AA$1&gt;='Gastos com Pessoal'!$E$113:$E$122)*(AA$1&lt;='Gastos com Pessoal'!$F$113:$F$122)*(IF('Gastos com Pessoal'!$Q$113:$Q$122&lt;=AA$1,1,0))*INDIRECT(CONCATENATE("'Gastos com Pessoal'!",$BQ51)))</f>
        <v>77730.849999999991</v>
      </c>
      <c r="AB51" s="149">
        <f t="array" aca="1" ref="AB51" ca="1">SUM((AB$1&gt;='Gastos com Pessoal'!$E$7:$E$106)*(AB$1&lt;='Gastos com Pessoal'!$F$7:$F$106)*INDIRECT(CONCATENATE("'Encargos e Benefícios'!",$BJ51)))+SUM((AB$1&gt;='Gastos com Pessoal'!$E$113:$E$122)*(AB$1&lt;='Gastos com Pessoal'!$F$113:$F$122)*INDIRECT(CONCATENATE("'Encargos e Benefícios'!",$BK51)))+SUM((AB$1&gt;='Gastos com Pessoal'!$E$7:$E$106)*(AB$1&lt;='Gastos com Pessoal'!$F$7:$F$106)*(IF('Gastos com Pessoal'!$G$7:$G$106&lt;=AB$1,1,0))*INDIRECT(CONCATENATE("'Gastos com Pessoal'!",$BL51)))+SUM((AB$1&gt;='Gastos com Pessoal'!$E$113:$E$122)*(AB$1&lt;='Gastos com Pessoal'!$F$113:$F$122)*(IF('Gastos com Pessoal'!$G$113:$G$122&lt;=AB$1,1,0))*INDIRECT(CONCATENATE("'Gastos com Pessoal'!",$BM51)))+SUM((AB$1&gt;='Gastos com Pessoal'!$E$7:$E$106)*(AB$1&lt;='Gastos com Pessoal'!$F$7:$F$106)*(IF('Gastos com Pessoal'!$L$7:$L$106&lt;=AB$1,1,0))*INDIRECT(CONCATENATE("'Gastos com Pessoal'!",$BN51)))+SUM((AB$1&gt;='Gastos com Pessoal'!$E$113:$E$122)*(AB$1&lt;='Gastos com Pessoal'!$F$113:$F$122)*(IF('Gastos com Pessoal'!$L$113:$L$122&lt;=AB$1,1,0))*INDIRECT(CONCATENATE("'Gastos com Pessoal'!",$BO51)))+SUM((AB$1&gt;='Gastos com Pessoal'!$E$7:$E$106)*(AB$1&lt;='Gastos com Pessoal'!$F$7:$F$106)*(IF('Gastos com Pessoal'!$Q$7:$Q$106&lt;=AB$1,1,0))*INDIRECT(CONCATENATE("'Gastos com Pessoal'!",$BP51)))+SUM((AB$1&gt;='Gastos com Pessoal'!$E$113:$E$122)*(AB$1&lt;='Gastos com Pessoal'!$F$113:$F$122)*(IF('Gastos com Pessoal'!$Q$113:$Q$122&lt;=AB$1,1,0))*INDIRECT(CONCATENATE("'Gastos com Pessoal'!",$BQ51)))</f>
        <v>77730.849999999991</v>
      </c>
      <c r="AC51" s="149">
        <f t="array" aca="1" ref="AC51" ca="1">SUM((AC$1&gt;='Gastos com Pessoal'!$E$7:$E$106)*(AC$1&lt;='Gastos com Pessoal'!$F$7:$F$106)*INDIRECT(CONCATENATE("'Encargos e Benefícios'!",$BJ51)))+SUM((AC$1&gt;='Gastos com Pessoal'!$E$113:$E$122)*(AC$1&lt;='Gastos com Pessoal'!$F$113:$F$122)*INDIRECT(CONCATENATE("'Encargos e Benefícios'!",$BK51)))+SUM((AC$1&gt;='Gastos com Pessoal'!$E$7:$E$106)*(AC$1&lt;='Gastos com Pessoal'!$F$7:$F$106)*(IF('Gastos com Pessoal'!$G$7:$G$106&lt;=AC$1,1,0))*INDIRECT(CONCATENATE("'Gastos com Pessoal'!",$BL51)))+SUM((AC$1&gt;='Gastos com Pessoal'!$E$113:$E$122)*(AC$1&lt;='Gastos com Pessoal'!$F$113:$F$122)*(IF('Gastos com Pessoal'!$G$113:$G$122&lt;=AC$1,1,0))*INDIRECT(CONCATENATE("'Gastos com Pessoal'!",$BM51)))+SUM((AC$1&gt;='Gastos com Pessoal'!$E$7:$E$106)*(AC$1&lt;='Gastos com Pessoal'!$F$7:$F$106)*(IF('Gastos com Pessoal'!$L$7:$L$106&lt;=AC$1,1,0))*INDIRECT(CONCATENATE("'Gastos com Pessoal'!",$BN51)))+SUM((AC$1&gt;='Gastos com Pessoal'!$E$113:$E$122)*(AC$1&lt;='Gastos com Pessoal'!$F$113:$F$122)*(IF('Gastos com Pessoal'!$L$113:$L$122&lt;=AC$1,1,0))*INDIRECT(CONCATENATE("'Gastos com Pessoal'!",$BO51)))+SUM((AC$1&gt;='Gastos com Pessoal'!$E$7:$E$106)*(AC$1&lt;='Gastos com Pessoal'!$F$7:$F$106)*(IF('Gastos com Pessoal'!$Q$7:$Q$106&lt;=AC$1,1,0))*INDIRECT(CONCATENATE("'Gastos com Pessoal'!",$BP51)))+SUM((AC$1&gt;='Gastos com Pessoal'!$E$113:$E$122)*(AC$1&lt;='Gastos com Pessoal'!$F$113:$F$122)*(IF('Gastos com Pessoal'!$Q$113:$Q$122&lt;=AC$1,1,0))*INDIRECT(CONCATENATE("'Gastos com Pessoal'!",$BQ51)))</f>
        <v>77730.849999999991</v>
      </c>
      <c r="AD51" s="149">
        <f t="array" aca="1" ref="AD51" ca="1">SUM((AD$1&gt;='Gastos com Pessoal'!$E$7:$E$106)*(AD$1&lt;='Gastos com Pessoal'!$F$7:$F$106)*INDIRECT(CONCATENATE("'Encargos e Benefícios'!",$BJ51)))+SUM((AD$1&gt;='Gastos com Pessoal'!$E$113:$E$122)*(AD$1&lt;='Gastos com Pessoal'!$F$113:$F$122)*INDIRECT(CONCATENATE("'Encargos e Benefícios'!",$BK51)))+SUM((AD$1&gt;='Gastos com Pessoal'!$E$7:$E$106)*(AD$1&lt;='Gastos com Pessoal'!$F$7:$F$106)*(IF('Gastos com Pessoal'!$G$7:$G$106&lt;=AD$1,1,0))*INDIRECT(CONCATENATE("'Gastos com Pessoal'!",$BL51)))+SUM((AD$1&gt;='Gastos com Pessoal'!$E$113:$E$122)*(AD$1&lt;='Gastos com Pessoal'!$F$113:$F$122)*(IF('Gastos com Pessoal'!$G$113:$G$122&lt;=AD$1,1,0))*INDIRECT(CONCATENATE("'Gastos com Pessoal'!",$BM51)))+SUM((AD$1&gt;='Gastos com Pessoal'!$E$7:$E$106)*(AD$1&lt;='Gastos com Pessoal'!$F$7:$F$106)*(IF('Gastos com Pessoal'!$L$7:$L$106&lt;=AD$1,1,0))*INDIRECT(CONCATENATE("'Gastos com Pessoal'!",$BN51)))+SUM((AD$1&gt;='Gastos com Pessoal'!$E$113:$E$122)*(AD$1&lt;='Gastos com Pessoal'!$F$113:$F$122)*(IF('Gastos com Pessoal'!$L$113:$L$122&lt;=AD$1,1,0))*INDIRECT(CONCATENATE("'Gastos com Pessoal'!",$BO51)))+SUM((AD$1&gt;='Gastos com Pessoal'!$E$7:$E$106)*(AD$1&lt;='Gastos com Pessoal'!$F$7:$F$106)*(IF('Gastos com Pessoal'!$Q$7:$Q$106&lt;=AD$1,1,0))*INDIRECT(CONCATENATE("'Gastos com Pessoal'!",$BP51)))+SUM((AD$1&gt;='Gastos com Pessoal'!$E$113:$E$122)*(AD$1&lt;='Gastos com Pessoal'!$F$113:$F$122)*(IF('Gastos com Pessoal'!$Q$113:$Q$122&lt;=AD$1,1,0))*INDIRECT(CONCATENATE("'Gastos com Pessoal'!",$BQ51)))</f>
        <v>77730.849999999991</v>
      </c>
      <c r="AE51" s="149">
        <f t="array" aca="1" ref="AE51" ca="1">SUM((AE$1&gt;='Gastos com Pessoal'!$E$7:$E$106)*(AE$1&lt;='Gastos com Pessoal'!$F$7:$F$106)*INDIRECT(CONCATENATE("'Encargos e Benefícios'!",$BJ51)))+SUM((AE$1&gt;='Gastos com Pessoal'!$E$113:$E$122)*(AE$1&lt;='Gastos com Pessoal'!$F$113:$F$122)*INDIRECT(CONCATENATE("'Encargos e Benefícios'!",$BK51)))+SUM((AE$1&gt;='Gastos com Pessoal'!$E$7:$E$106)*(AE$1&lt;='Gastos com Pessoal'!$F$7:$F$106)*(IF('Gastos com Pessoal'!$G$7:$G$106&lt;=AE$1,1,0))*INDIRECT(CONCATENATE("'Gastos com Pessoal'!",$BL51)))+SUM((AE$1&gt;='Gastos com Pessoal'!$E$113:$E$122)*(AE$1&lt;='Gastos com Pessoal'!$F$113:$F$122)*(IF('Gastos com Pessoal'!$G$113:$G$122&lt;=AE$1,1,0))*INDIRECT(CONCATENATE("'Gastos com Pessoal'!",$BM51)))+SUM((AE$1&gt;='Gastos com Pessoal'!$E$7:$E$106)*(AE$1&lt;='Gastos com Pessoal'!$F$7:$F$106)*(IF('Gastos com Pessoal'!$L$7:$L$106&lt;=AE$1,1,0))*INDIRECT(CONCATENATE("'Gastos com Pessoal'!",$BN51)))+SUM((AE$1&gt;='Gastos com Pessoal'!$E$113:$E$122)*(AE$1&lt;='Gastos com Pessoal'!$F$113:$F$122)*(IF('Gastos com Pessoal'!$L$113:$L$122&lt;=AE$1,1,0))*INDIRECT(CONCATENATE("'Gastos com Pessoal'!",$BO51)))+SUM((AE$1&gt;='Gastos com Pessoal'!$E$7:$E$106)*(AE$1&lt;='Gastos com Pessoal'!$F$7:$F$106)*(IF('Gastos com Pessoal'!$Q$7:$Q$106&lt;=AE$1,1,0))*INDIRECT(CONCATENATE("'Gastos com Pessoal'!",$BP51)))+SUM((AE$1&gt;='Gastos com Pessoal'!$E$113:$E$122)*(AE$1&lt;='Gastos com Pessoal'!$F$113:$F$122)*(IF('Gastos com Pessoal'!$Q$113:$Q$122&lt;=AE$1,1,0))*INDIRECT(CONCATENATE("'Gastos com Pessoal'!",$BQ51)))</f>
        <v>77730.849999999991</v>
      </c>
      <c r="AF51" s="149">
        <f t="array" aca="1" ref="AF51" ca="1">SUM((AF$1&gt;='Gastos com Pessoal'!$E$7:$E$106)*(AF$1&lt;='Gastos com Pessoal'!$F$7:$F$106)*INDIRECT(CONCATENATE("'Encargos e Benefícios'!",$BJ51)))+SUM((AF$1&gt;='Gastos com Pessoal'!$E$113:$E$122)*(AF$1&lt;='Gastos com Pessoal'!$F$113:$F$122)*INDIRECT(CONCATENATE("'Encargos e Benefícios'!",$BK51)))+SUM((AF$1&gt;='Gastos com Pessoal'!$E$7:$E$106)*(AF$1&lt;='Gastos com Pessoal'!$F$7:$F$106)*(IF('Gastos com Pessoal'!$G$7:$G$106&lt;=AF$1,1,0))*INDIRECT(CONCATENATE("'Gastos com Pessoal'!",$BL51)))+SUM((AF$1&gt;='Gastos com Pessoal'!$E$113:$E$122)*(AF$1&lt;='Gastos com Pessoal'!$F$113:$F$122)*(IF('Gastos com Pessoal'!$G$113:$G$122&lt;=AF$1,1,0))*INDIRECT(CONCATENATE("'Gastos com Pessoal'!",$BM51)))+SUM((AF$1&gt;='Gastos com Pessoal'!$E$7:$E$106)*(AF$1&lt;='Gastos com Pessoal'!$F$7:$F$106)*(IF('Gastos com Pessoal'!$L$7:$L$106&lt;=AF$1,1,0))*INDIRECT(CONCATENATE("'Gastos com Pessoal'!",$BN51)))+SUM((AF$1&gt;='Gastos com Pessoal'!$E$113:$E$122)*(AF$1&lt;='Gastos com Pessoal'!$F$113:$F$122)*(IF('Gastos com Pessoal'!$L$113:$L$122&lt;=AF$1,1,0))*INDIRECT(CONCATENATE("'Gastos com Pessoal'!",$BO51)))+SUM((AF$1&gt;='Gastos com Pessoal'!$E$7:$E$106)*(AF$1&lt;='Gastos com Pessoal'!$F$7:$F$106)*(IF('Gastos com Pessoal'!$Q$7:$Q$106&lt;=AF$1,1,0))*INDIRECT(CONCATENATE("'Gastos com Pessoal'!",$BP51)))+SUM((AF$1&gt;='Gastos com Pessoal'!$E$113:$E$122)*(AF$1&lt;='Gastos com Pessoal'!$F$113:$F$122)*(IF('Gastos com Pessoal'!$Q$113:$Q$122&lt;=AF$1,1,0))*INDIRECT(CONCATENATE("'Gastos com Pessoal'!",$BQ51)))</f>
        <v>77730.849999999991</v>
      </c>
      <c r="AG51" s="149">
        <f t="array" aca="1" ref="AG51" ca="1">SUM((AG$1&gt;='Gastos com Pessoal'!$E$7:$E$106)*(AG$1&lt;='Gastos com Pessoal'!$F$7:$F$106)*INDIRECT(CONCATENATE("'Encargos e Benefícios'!",$BJ51)))+SUM((AG$1&gt;='Gastos com Pessoal'!$E$113:$E$122)*(AG$1&lt;='Gastos com Pessoal'!$F$113:$F$122)*INDIRECT(CONCATENATE("'Encargos e Benefícios'!",$BK51)))+SUM((AG$1&gt;='Gastos com Pessoal'!$E$7:$E$106)*(AG$1&lt;='Gastos com Pessoal'!$F$7:$F$106)*(IF('Gastos com Pessoal'!$G$7:$G$106&lt;=AG$1,1,0))*INDIRECT(CONCATENATE("'Gastos com Pessoal'!",$BL51)))+SUM((AG$1&gt;='Gastos com Pessoal'!$E$113:$E$122)*(AG$1&lt;='Gastos com Pessoal'!$F$113:$F$122)*(IF('Gastos com Pessoal'!$G$113:$G$122&lt;=AG$1,1,0))*INDIRECT(CONCATENATE("'Gastos com Pessoal'!",$BM51)))+SUM((AG$1&gt;='Gastos com Pessoal'!$E$7:$E$106)*(AG$1&lt;='Gastos com Pessoal'!$F$7:$F$106)*(IF('Gastos com Pessoal'!$L$7:$L$106&lt;=AG$1,1,0))*INDIRECT(CONCATENATE("'Gastos com Pessoal'!",$BN51)))+SUM((AG$1&gt;='Gastos com Pessoal'!$E$113:$E$122)*(AG$1&lt;='Gastos com Pessoal'!$F$113:$F$122)*(IF('Gastos com Pessoal'!$L$113:$L$122&lt;=AG$1,1,0))*INDIRECT(CONCATENATE("'Gastos com Pessoal'!",$BO51)))+SUM((AG$1&gt;='Gastos com Pessoal'!$E$7:$E$106)*(AG$1&lt;='Gastos com Pessoal'!$F$7:$F$106)*(IF('Gastos com Pessoal'!$Q$7:$Q$106&lt;=AG$1,1,0))*INDIRECT(CONCATENATE("'Gastos com Pessoal'!",$BP51)))+SUM((AG$1&gt;='Gastos com Pessoal'!$E$113:$E$122)*(AG$1&lt;='Gastos com Pessoal'!$F$113:$F$122)*(IF('Gastos com Pessoal'!$Q$113:$Q$122&lt;=AG$1,1,0))*INDIRECT(CONCATENATE("'Gastos com Pessoal'!",$BQ51)))</f>
        <v>77730.849999999991</v>
      </c>
      <c r="AH51" s="149">
        <f t="array" aca="1" ref="AH51" ca="1">SUM((AH$1&gt;='Gastos com Pessoal'!$E$7:$E$106)*(AH$1&lt;='Gastos com Pessoal'!$F$7:$F$106)*INDIRECT(CONCATENATE("'Encargos e Benefícios'!",$BJ51)))+SUM((AH$1&gt;='Gastos com Pessoal'!$E$113:$E$122)*(AH$1&lt;='Gastos com Pessoal'!$F$113:$F$122)*INDIRECT(CONCATENATE("'Encargos e Benefícios'!",$BK51)))+SUM((AH$1&gt;='Gastos com Pessoal'!$E$7:$E$106)*(AH$1&lt;='Gastos com Pessoal'!$F$7:$F$106)*(IF('Gastos com Pessoal'!$G$7:$G$106&lt;=AH$1,1,0))*INDIRECT(CONCATENATE("'Gastos com Pessoal'!",$BL51)))+SUM((AH$1&gt;='Gastos com Pessoal'!$E$113:$E$122)*(AH$1&lt;='Gastos com Pessoal'!$F$113:$F$122)*(IF('Gastos com Pessoal'!$G$113:$G$122&lt;=AH$1,1,0))*INDIRECT(CONCATENATE("'Gastos com Pessoal'!",$BM51)))+SUM((AH$1&gt;='Gastos com Pessoal'!$E$7:$E$106)*(AH$1&lt;='Gastos com Pessoal'!$F$7:$F$106)*(IF('Gastos com Pessoal'!$L$7:$L$106&lt;=AH$1,1,0))*INDIRECT(CONCATENATE("'Gastos com Pessoal'!",$BN51)))+SUM((AH$1&gt;='Gastos com Pessoal'!$E$113:$E$122)*(AH$1&lt;='Gastos com Pessoal'!$F$113:$F$122)*(IF('Gastos com Pessoal'!$L$113:$L$122&lt;=AH$1,1,0))*INDIRECT(CONCATENATE("'Gastos com Pessoal'!",$BO51)))+SUM((AH$1&gt;='Gastos com Pessoal'!$E$7:$E$106)*(AH$1&lt;='Gastos com Pessoal'!$F$7:$F$106)*(IF('Gastos com Pessoal'!$Q$7:$Q$106&lt;=AH$1,1,0))*INDIRECT(CONCATENATE("'Gastos com Pessoal'!",$BP51)))+SUM((AH$1&gt;='Gastos com Pessoal'!$E$113:$E$122)*(AH$1&lt;='Gastos com Pessoal'!$F$113:$F$122)*(IF('Gastos com Pessoal'!$Q$113:$Q$122&lt;=AH$1,1,0))*INDIRECT(CONCATENATE("'Gastos com Pessoal'!",$BQ51)))</f>
        <v>77730.849999999991</v>
      </c>
      <c r="AI51" s="149">
        <f t="array" aca="1" ref="AI51" ca="1">SUM((AI$1&gt;='Gastos com Pessoal'!$E$7:$E$106)*(AI$1&lt;='Gastos com Pessoal'!$F$7:$F$106)*INDIRECT(CONCATENATE("'Encargos e Benefícios'!",$BJ51)))+SUM((AI$1&gt;='Gastos com Pessoal'!$E$113:$E$122)*(AI$1&lt;='Gastos com Pessoal'!$F$113:$F$122)*INDIRECT(CONCATENATE("'Encargos e Benefícios'!",$BK51)))+SUM((AI$1&gt;='Gastos com Pessoal'!$E$7:$E$106)*(AI$1&lt;='Gastos com Pessoal'!$F$7:$F$106)*(IF('Gastos com Pessoal'!$G$7:$G$106&lt;=AI$1,1,0))*INDIRECT(CONCATENATE("'Gastos com Pessoal'!",$BL51)))+SUM((AI$1&gt;='Gastos com Pessoal'!$E$113:$E$122)*(AI$1&lt;='Gastos com Pessoal'!$F$113:$F$122)*(IF('Gastos com Pessoal'!$G$113:$G$122&lt;=AI$1,1,0))*INDIRECT(CONCATENATE("'Gastos com Pessoal'!",$BM51)))+SUM((AI$1&gt;='Gastos com Pessoal'!$E$7:$E$106)*(AI$1&lt;='Gastos com Pessoal'!$F$7:$F$106)*(IF('Gastos com Pessoal'!$L$7:$L$106&lt;=AI$1,1,0))*INDIRECT(CONCATENATE("'Gastos com Pessoal'!",$BN51)))+SUM((AI$1&gt;='Gastos com Pessoal'!$E$113:$E$122)*(AI$1&lt;='Gastos com Pessoal'!$F$113:$F$122)*(IF('Gastos com Pessoal'!$L$113:$L$122&lt;=AI$1,1,0))*INDIRECT(CONCATENATE("'Gastos com Pessoal'!",$BO51)))+SUM((AI$1&gt;='Gastos com Pessoal'!$E$7:$E$106)*(AI$1&lt;='Gastos com Pessoal'!$F$7:$F$106)*(IF('Gastos com Pessoal'!$Q$7:$Q$106&lt;=AI$1,1,0))*INDIRECT(CONCATENATE("'Gastos com Pessoal'!",$BP51)))+SUM((AI$1&gt;='Gastos com Pessoal'!$E$113:$E$122)*(AI$1&lt;='Gastos com Pessoal'!$F$113:$F$122)*(IF('Gastos com Pessoal'!$Q$113:$Q$122&lt;=AI$1,1,0))*INDIRECT(CONCATENATE("'Gastos com Pessoal'!",$BQ51)))</f>
        <v>77730.849999999991</v>
      </c>
      <c r="AJ51" s="149">
        <f t="array" aca="1" ref="AJ51" ca="1">SUM((AJ$1&gt;='Gastos com Pessoal'!$E$7:$E$106)*(AJ$1&lt;='Gastos com Pessoal'!$F$7:$F$106)*INDIRECT(CONCATENATE("'Encargos e Benefícios'!",$BJ51)))+SUM((AJ$1&gt;='Gastos com Pessoal'!$E$113:$E$122)*(AJ$1&lt;='Gastos com Pessoal'!$F$113:$F$122)*INDIRECT(CONCATENATE("'Encargos e Benefícios'!",$BK51)))+SUM((AJ$1&gt;='Gastos com Pessoal'!$E$7:$E$106)*(AJ$1&lt;='Gastos com Pessoal'!$F$7:$F$106)*(IF('Gastos com Pessoal'!$G$7:$G$106&lt;=AJ$1,1,0))*INDIRECT(CONCATENATE("'Gastos com Pessoal'!",$BL51)))+SUM((AJ$1&gt;='Gastos com Pessoal'!$E$113:$E$122)*(AJ$1&lt;='Gastos com Pessoal'!$F$113:$F$122)*(IF('Gastos com Pessoal'!$G$113:$G$122&lt;=AJ$1,1,0))*INDIRECT(CONCATENATE("'Gastos com Pessoal'!",$BM51)))+SUM((AJ$1&gt;='Gastos com Pessoal'!$E$7:$E$106)*(AJ$1&lt;='Gastos com Pessoal'!$F$7:$F$106)*(IF('Gastos com Pessoal'!$L$7:$L$106&lt;=AJ$1,1,0))*INDIRECT(CONCATENATE("'Gastos com Pessoal'!",$BN51)))+SUM((AJ$1&gt;='Gastos com Pessoal'!$E$113:$E$122)*(AJ$1&lt;='Gastos com Pessoal'!$F$113:$F$122)*(IF('Gastos com Pessoal'!$L$113:$L$122&lt;=AJ$1,1,0))*INDIRECT(CONCATENATE("'Gastos com Pessoal'!",$BO51)))+SUM((AJ$1&gt;='Gastos com Pessoal'!$E$7:$E$106)*(AJ$1&lt;='Gastos com Pessoal'!$F$7:$F$106)*(IF('Gastos com Pessoal'!$Q$7:$Q$106&lt;=AJ$1,1,0))*INDIRECT(CONCATENATE("'Gastos com Pessoal'!",$BP51)))+SUM((AJ$1&gt;='Gastos com Pessoal'!$E$113:$E$122)*(AJ$1&lt;='Gastos com Pessoal'!$F$113:$F$122)*(IF('Gastos com Pessoal'!$Q$113:$Q$122&lt;=AJ$1,1,0))*INDIRECT(CONCATENATE("'Gastos com Pessoal'!",$BQ51)))</f>
        <v>77730.849999999991</v>
      </c>
      <c r="AK51" s="149">
        <f t="array" aca="1" ref="AK51" ca="1">SUM((AK$1&gt;='Gastos com Pessoal'!$E$7:$E$106)*(AK$1&lt;='Gastos com Pessoal'!$F$7:$F$106)*INDIRECT(CONCATENATE("'Encargos e Benefícios'!",$BJ51)))+SUM((AK$1&gt;='Gastos com Pessoal'!$E$113:$E$122)*(AK$1&lt;='Gastos com Pessoal'!$F$113:$F$122)*INDIRECT(CONCATENATE("'Encargos e Benefícios'!",$BK51)))+SUM((AK$1&gt;='Gastos com Pessoal'!$E$7:$E$106)*(AK$1&lt;='Gastos com Pessoal'!$F$7:$F$106)*(IF('Gastos com Pessoal'!$G$7:$G$106&lt;=AK$1,1,0))*INDIRECT(CONCATENATE("'Gastos com Pessoal'!",$BL51)))+SUM((AK$1&gt;='Gastos com Pessoal'!$E$113:$E$122)*(AK$1&lt;='Gastos com Pessoal'!$F$113:$F$122)*(IF('Gastos com Pessoal'!$G$113:$G$122&lt;=AK$1,1,0))*INDIRECT(CONCATENATE("'Gastos com Pessoal'!",$BM51)))+SUM((AK$1&gt;='Gastos com Pessoal'!$E$7:$E$106)*(AK$1&lt;='Gastos com Pessoal'!$F$7:$F$106)*(IF('Gastos com Pessoal'!$L$7:$L$106&lt;=AK$1,1,0))*INDIRECT(CONCATENATE("'Gastos com Pessoal'!",$BN51)))+SUM((AK$1&gt;='Gastos com Pessoal'!$E$113:$E$122)*(AK$1&lt;='Gastos com Pessoal'!$F$113:$F$122)*(IF('Gastos com Pessoal'!$L$113:$L$122&lt;=AK$1,1,0))*INDIRECT(CONCATENATE("'Gastos com Pessoal'!",$BO51)))+SUM((AK$1&gt;='Gastos com Pessoal'!$E$7:$E$106)*(AK$1&lt;='Gastos com Pessoal'!$F$7:$F$106)*(IF('Gastos com Pessoal'!$Q$7:$Q$106&lt;=AK$1,1,0))*INDIRECT(CONCATENATE("'Gastos com Pessoal'!",$BP51)))+SUM((AK$1&gt;='Gastos com Pessoal'!$E$113:$E$122)*(AK$1&lt;='Gastos com Pessoal'!$F$113:$F$122)*(IF('Gastos com Pessoal'!$Q$113:$Q$122&lt;=AK$1,1,0))*INDIRECT(CONCATENATE("'Gastos com Pessoal'!",$BQ51)))</f>
        <v>77730.849999999991</v>
      </c>
      <c r="AL51" s="149">
        <f t="array" aca="1" ref="AL51" ca="1">SUM((AL$1&gt;='Gastos com Pessoal'!$E$7:$E$106)*(AL$1&lt;='Gastos com Pessoal'!$F$7:$F$106)*INDIRECT(CONCATENATE("'Encargos e Benefícios'!",$BJ51)))+SUM((AL$1&gt;='Gastos com Pessoal'!$E$113:$E$122)*(AL$1&lt;='Gastos com Pessoal'!$F$113:$F$122)*INDIRECT(CONCATENATE("'Encargos e Benefícios'!",$BK51)))+SUM((AL$1&gt;='Gastos com Pessoal'!$E$7:$E$106)*(AL$1&lt;='Gastos com Pessoal'!$F$7:$F$106)*(IF('Gastos com Pessoal'!$G$7:$G$106&lt;=AL$1,1,0))*INDIRECT(CONCATENATE("'Gastos com Pessoal'!",$BL51)))+SUM((AL$1&gt;='Gastos com Pessoal'!$E$113:$E$122)*(AL$1&lt;='Gastos com Pessoal'!$F$113:$F$122)*(IF('Gastos com Pessoal'!$G$113:$G$122&lt;=AL$1,1,0))*INDIRECT(CONCATENATE("'Gastos com Pessoal'!",$BM51)))+SUM((AL$1&gt;='Gastos com Pessoal'!$E$7:$E$106)*(AL$1&lt;='Gastos com Pessoal'!$F$7:$F$106)*(IF('Gastos com Pessoal'!$L$7:$L$106&lt;=AL$1,1,0))*INDIRECT(CONCATENATE("'Gastos com Pessoal'!",$BN51)))+SUM((AL$1&gt;='Gastos com Pessoal'!$E$113:$E$122)*(AL$1&lt;='Gastos com Pessoal'!$F$113:$F$122)*(IF('Gastos com Pessoal'!$L$113:$L$122&lt;=AL$1,1,0))*INDIRECT(CONCATENATE("'Gastos com Pessoal'!",$BO51)))+SUM((AL$1&gt;='Gastos com Pessoal'!$E$7:$E$106)*(AL$1&lt;='Gastos com Pessoal'!$F$7:$F$106)*(IF('Gastos com Pessoal'!$Q$7:$Q$106&lt;=AL$1,1,0))*INDIRECT(CONCATENATE("'Gastos com Pessoal'!",$BP51)))+SUM((AL$1&gt;='Gastos com Pessoal'!$E$113:$E$122)*(AL$1&lt;='Gastos com Pessoal'!$F$113:$F$122)*(IF('Gastos com Pessoal'!$Q$113:$Q$122&lt;=AL$1,1,0))*INDIRECT(CONCATENATE("'Gastos com Pessoal'!",$BQ51)))</f>
        <v>77730.849999999991</v>
      </c>
      <c r="AM51" s="149">
        <f t="array" aca="1" ref="AM51" ca="1">SUM((AM$1&gt;='Gastos com Pessoal'!$E$7:$E$106)*(AM$1&lt;='Gastos com Pessoal'!$F$7:$F$106)*INDIRECT(CONCATENATE("'Encargos e Benefícios'!",$BJ51)))+SUM((AM$1&gt;='Gastos com Pessoal'!$E$113:$E$122)*(AM$1&lt;='Gastos com Pessoal'!$F$113:$F$122)*INDIRECT(CONCATENATE("'Encargos e Benefícios'!",$BK51)))+SUM((AM$1&gt;='Gastos com Pessoal'!$E$7:$E$106)*(AM$1&lt;='Gastos com Pessoal'!$F$7:$F$106)*(IF('Gastos com Pessoal'!$G$7:$G$106&lt;=AM$1,1,0))*INDIRECT(CONCATENATE("'Gastos com Pessoal'!",$BL51)))+SUM((AM$1&gt;='Gastos com Pessoal'!$E$113:$E$122)*(AM$1&lt;='Gastos com Pessoal'!$F$113:$F$122)*(IF('Gastos com Pessoal'!$G$113:$G$122&lt;=AM$1,1,0))*INDIRECT(CONCATENATE("'Gastos com Pessoal'!",$BM51)))+SUM((AM$1&gt;='Gastos com Pessoal'!$E$7:$E$106)*(AM$1&lt;='Gastos com Pessoal'!$F$7:$F$106)*(IF('Gastos com Pessoal'!$L$7:$L$106&lt;=AM$1,1,0))*INDIRECT(CONCATENATE("'Gastos com Pessoal'!",$BN51)))+SUM((AM$1&gt;='Gastos com Pessoal'!$E$113:$E$122)*(AM$1&lt;='Gastos com Pessoal'!$F$113:$F$122)*(IF('Gastos com Pessoal'!$L$113:$L$122&lt;=AM$1,1,0))*INDIRECT(CONCATENATE("'Gastos com Pessoal'!",$BO51)))+SUM((AM$1&gt;='Gastos com Pessoal'!$E$7:$E$106)*(AM$1&lt;='Gastos com Pessoal'!$F$7:$F$106)*(IF('Gastos com Pessoal'!$Q$7:$Q$106&lt;=AM$1,1,0))*INDIRECT(CONCATENATE("'Gastos com Pessoal'!",$BP51)))+SUM((AM$1&gt;='Gastos com Pessoal'!$E$113:$E$122)*(AM$1&lt;='Gastos com Pessoal'!$F$113:$F$122)*(IF('Gastos com Pessoal'!$Q$113:$Q$122&lt;=AM$1,1,0))*INDIRECT(CONCATENATE("'Gastos com Pessoal'!",$BQ51)))</f>
        <v>77730.849999999991</v>
      </c>
      <c r="AN51" s="149">
        <f t="array" aca="1" ref="AN51" ca="1">SUM((AN$1&gt;='Gastos com Pessoal'!$E$7:$E$106)*(AN$1&lt;='Gastos com Pessoal'!$F$7:$F$106)*INDIRECT(CONCATENATE("'Encargos e Benefícios'!",$BJ51)))+SUM((AN$1&gt;='Gastos com Pessoal'!$E$113:$E$122)*(AN$1&lt;='Gastos com Pessoal'!$F$113:$F$122)*INDIRECT(CONCATENATE("'Encargos e Benefícios'!",$BK51)))+SUM((AN$1&gt;='Gastos com Pessoal'!$E$7:$E$106)*(AN$1&lt;='Gastos com Pessoal'!$F$7:$F$106)*(IF('Gastos com Pessoal'!$G$7:$G$106&lt;=AN$1,1,0))*INDIRECT(CONCATENATE("'Gastos com Pessoal'!",$BL51)))+SUM((AN$1&gt;='Gastos com Pessoal'!$E$113:$E$122)*(AN$1&lt;='Gastos com Pessoal'!$F$113:$F$122)*(IF('Gastos com Pessoal'!$G$113:$G$122&lt;=AN$1,1,0))*INDIRECT(CONCATENATE("'Gastos com Pessoal'!",$BM51)))+SUM((AN$1&gt;='Gastos com Pessoal'!$E$7:$E$106)*(AN$1&lt;='Gastos com Pessoal'!$F$7:$F$106)*(IF('Gastos com Pessoal'!$L$7:$L$106&lt;=AN$1,1,0))*INDIRECT(CONCATENATE("'Gastos com Pessoal'!",$BN51)))+SUM((AN$1&gt;='Gastos com Pessoal'!$E$113:$E$122)*(AN$1&lt;='Gastos com Pessoal'!$F$113:$F$122)*(IF('Gastos com Pessoal'!$L$113:$L$122&lt;=AN$1,1,0))*INDIRECT(CONCATENATE("'Gastos com Pessoal'!",$BO51)))+SUM((AN$1&gt;='Gastos com Pessoal'!$E$7:$E$106)*(AN$1&lt;='Gastos com Pessoal'!$F$7:$F$106)*(IF('Gastos com Pessoal'!$Q$7:$Q$106&lt;=AN$1,1,0))*INDIRECT(CONCATENATE("'Gastos com Pessoal'!",$BP51)))+SUM((AN$1&gt;='Gastos com Pessoal'!$E$113:$E$122)*(AN$1&lt;='Gastos com Pessoal'!$F$113:$F$122)*(IF('Gastos com Pessoal'!$Q$113:$Q$122&lt;=AN$1,1,0))*INDIRECT(CONCATENATE("'Gastos com Pessoal'!",$BQ51)))</f>
        <v>77730.849999999991</v>
      </c>
      <c r="AO51" s="149">
        <f t="array" aca="1" ref="AO51" ca="1">SUM((AO$1&gt;='Gastos com Pessoal'!$E$7:$E$106)*(AO$1&lt;='Gastos com Pessoal'!$F$7:$F$106)*INDIRECT(CONCATENATE("'Encargos e Benefícios'!",$BJ51)))+SUM((AO$1&gt;='Gastos com Pessoal'!$E$113:$E$122)*(AO$1&lt;='Gastos com Pessoal'!$F$113:$F$122)*INDIRECT(CONCATENATE("'Encargos e Benefícios'!",$BK51)))+SUM((AO$1&gt;='Gastos com Pessoal'!$E$7:$E$106)*(AO$1&lt;='Gastos com Pessoal'!$F$7:$F$106)*(IF('Gastos com Pessoal'!$G$7:$G$106&lt;=AO$1,1,0))*INDIRECT(CONCATENATE("'Gastos com Pessoal'!",$BL51)))+SUM((AO$1&gt;='Gastos com Pessoal'!$E$113:$E$122)*(AO$1&lt;='Gastos com Pessoal'!$F$113:$F$122)*(IF('Gastos com Pessoal'!$G$113:$G$122&lt;=AO$1,1,0))*INDIRECT(CONCATENATE("'Gastos com Pessoal'!",$BM51)))+SUM((AO$1&gt;='Gastos com Pessoal'!$E$7:$E$106)*(AO$1&lt;='Gastos com Pessoal'!$F$7:$F$106)*(IF('Gastos com Pessoal'!$L$7:$L$106&lt;=AO$1,1,0))*INDIRECT(CONCATENATE("'Gastos com Pessoal'!",$BN51)))+SUM((AO$1&gt;='Gastos com Pessoal'!$E$113:$E$122)*(AO$1&lt;='Gastos com Pessoal'!$F$113:$F$122)*(IF('Gastos com Pessoal'!$L$113:$L$122&lt;=AO$1,1,0))*INDIRECT(CONCATENATE("'Gastos com Pessoal'!",$BO51)))+SUM((AO$1&gt;='Gastos com Pessoal'!$E$7:$E$106)*(AO$1&lt;='Gastos com Pessoal'!$F$7:$F$106)*(IF('Gastos com Pessoal'!$Q$7:$Q$106&lt;=AO$1,1,0))*INDIRECT(CONCATENATE("'Gastos com Pessoal'!",$BP51)))+SUM((AO$1&gt;='Gastos com Pessoal'!$E$113:$E$122)*(AO$1&lt;='Gastos com Pessoal'!$F$113:$F$122)*(IF('Gastos com Pessoal'!$Q$113:$Q$122&lt;=AO$1,1,0))*INDIRECT(CONCATENATE("'Gastos com Pessoal'!",$BQ51)))</f>
        <v>77730.849999999991</v>
      </c>
      <c r="AP51" s="149">
        <f t="array" aca="1" ref="AP51" ca="1">SUM((AP$1&gt;='Gastos com Pessoal'!$E$7:$E$106)*(AP$1&lt;='Gastos com Pessoal'!$F$7:$F$106)*INDIRECT(CONCATENATE("'Encargos e Benefícios'!",$BJ51)))+SUM((AP$1&gt;='Gastos com Pessoal'!$E$113:$E$122)*(AP$1&lt;='Gastos com Pessoal'!$F$113:$F$122)*INDIRECT(CONCATENATE("'Encargos e Benefícios'!",$BK51)))+SUM((AP$1&gt;='Gastos com Pessoal'!$E$7:$E$106)*(AP$1&lt;='Gastos com Pessoal'!$F$7:$F$106)*(IF('Gastos com Pessoal'!$G$7:$G$106&lt;=AP$1,1,0))*INDIRECT(CONCATENATE("'Gastos com Pessoal'!",$BL51)))+SUM((AP$1&gt;='Gastos com Pessoal'!$E$113:$E$122)*(AP$1&lt;='Gastos com Pessoal'!$F$113:$F$122)*(IF('Gastos com Pessoal'!$G$113:$G$122&lt;=AP$1,1,0))*INDIRECT(CONCATENATE("'Gastos com Pessoal'!",$BM51)))+SUM((AP$1&gt;='Gastos com Pessoal'!$E$7:$E$106)*(AP$1&lt;='Gastos com Pessoal'!$F$7:$F$106)*(IF('Gastos com Pessoal'!$L$7:$L$106&lt;=AP$1,1,0))*INDIRECT(CONCATENATE("'Gastos com Pessoal'!",$BN51)))+SUM((AP$1&gt;='Gastos com Pessoal'!$E$113:$E$122)*(AP$1&lt;='Gastos com Pessoal'!$F$113:$F$122)*(IF('Gastos com Pessoal'!$L$113:$L$122&lt;=AP$1,1,0))*INDIRECT(CONCATENATE("'Gastos com Pessoal'!",$BO51)))+SUM((AP$1&gt;='Gastos com Pessoal'!$E$7:$E$106)*(AP$1&lt;='Gastos com Pessoal'!$F$7:$F$106)*(IF('Gastos com Pessoal'!$Q$7:$Q$106&lt;=AP$1,1,0))*INDIRECT(CONCATENATE("'Gastos com Pessoal'!",$BP51)))+SUM((AP$1&gt;='Gastos com Pessoal'!$E$113:$E$122)*(AP$1&lt;='Gastos com Pessoal'!$F$113:$F$122)*(IF('Gastos com Pessoal'!$Q$113:$Q$122&lt;=AP$1,1,0))*INDIRECT(CONCATENATE("'Gastos com Pessoal'!",$BQ51)))</f>
        <v>77730.849999999991</v>
      </c>
      <c r="AQ51" s="149">
        <f t="array" aca="1" ref="AQ51" ca="1">SUM((AQ$1&gt;='Gastos com Pessoal'!$E$7:$E$106)*(AQ$1&lt;='Gastos com Pessoal'!$F$7:$F$106)*INDIRECT(CONCATENATE("'Encargos e Benefícios'!",$BJ51)))+SUM((AQ$1&gt;='Gastos com Pessoal'!$E$113:$E$122)*(AQ$1&lt;='Gastos com Pessoal'!$F$113:$F$122)*INDIRECT(CONCATENATE("'Encargos e Benefícios'!",$BK51)))+SUM((AQ$1&gt;='Gastos com Pessoal'!$E$7:$E$106)*(AQ$1&lt;='Gastos com Pessoal'!$F$7:$F$106)*(IF('Gastos com Pessoal'!$G$7:$G$106&lt;=AQ$1,1,0))*INDIRECT(CONCATENATE("'Gastos com Pessoal'!",$BL51)))+SUM((AQ$1&gt;='Gastos com Pessoal'!$E$113:$E$122)*(AQ$1&lt;='Gastos com Pessoal'!$F$113:$F$122)*(IF('Gastos com Pessoal'!$G$113:$G$122&lt;=AQ$1,1,0))*INDIRECT(CONCATENATE("'Gastos com Pessoal'!",$BM51)))+SUM((AQ$1&gt;='Gastos com Pessoal'!$E$7:$E$106)*(AQ$1&lt;='Gastos com Pessoal'!$F$7:$F$106)*(IF('Gastos com Pessoal'!$L$7:$L$106&lt;=AQ$1,1,0))*INDIRECT(CONCATENATE("'Gastos com Pessoal'!",$BN51)))+SUM((AQ$1&gt;='Gastos com Pessoal'!$E$113:$E$122)*(AQ$1&lt;='Gastos com Pessoal'!$F$113:$F$122)*(IF('Gastos com Pessoal'!$L$113:$L$122&lt;=AQ$1,1,0))*INDIRECT(CONCATENATE("'Gastos com Pessoal'!",$BO51)))+SUM((AQ$1&gt;='Gastos com Pessoal'!$E$7:$E$106)*(AQ$1&lt;='Gastos com Pessoal'!$F$7:$F$106)*(IF('Gastos com Pessoal'!$Q$7:$Q$106&lt;=AQ$1,1,0))*INDIRECT(CONCATENATE("'Gastos com Pessoal'!",$BP51)))+SUM((AQ$1&gt;='Gastos com Pessoal'!$E$113:$E$122)*(AQ$1&lt;='Gastos com Pessoal'!$F$113:$F$122)*(IF('Gastos com Pessoal'!$Q$113:$Q$122&lt;=AQ$1,1,0))*INDIRECT(CONCATENATE("'Gastos com Pessoal'!",$BQ51)))</f>
        <v>77730.849999999991</v>
      </c>
      <c r="AR51" s="149">
        <f t="array" aca="1" ref="AR51" ca="1">SUM((AR$1&gt;='Gastos com Pessoal'!$E$7:$E$106)*(AR$1&lt;='Gastos com Pessoal'!$F$7:$F$106)*INDIRECT(CONCATENATE("'Encargos e Benefícios'!",$BJ51)))+SUM((AR$1&gt;='Gastos com Pessoal'!$E$113:$E$122)*(AR$1&lt;='Gastos com Pessoal'!$F$113:$F$122)*INDIRECT(CONCATENATE("'Encargos e Benefícios'!",$BK51)))+SUM((AR$1&gt;='Gastos com Pessoal'!$E$7:$E$106)*(AR$1&lt;='Gastos com Pessoal'!$F$7:$F$106)*(IF('Gastos com Pessoal'!$G$7:$G$106&lt;=AR$1,1,0))*INDIRECT(CONCATENATE("'Gastos com Pessoal'!",$BL51)))+SUM((AR$1&gt;='Gastos com Pessoal'!$E$113:$E$122)*(AR$1&lt;='Gastos com Pessoal'!$F$113:$F$122)*(IF('Gastos com Pessoal'!$G$113:$G$122&lt;=AR$1,1,0))*INDIRECT(CONCATENATE("'Gastos com Pessoal'!",$BM51)))+SUM((AR$1&gt;='Gastos com Pessoal'!$E$7:$E$106)*(AR$1&lt;='Gastos com Pessoal'!$F$7:$F$106)*(IF('Gastos com Pessoal'!$L$7:$L$106&lt;=AR$1,1,0))*INDIRECT(CONCATENATE("'Gastos com Pessoal'!",$BN51)))+SUM((AR$1&gt;='Gastos com Pessoal'!$E$113:$E$122)*(AR$1&lt;='Gastos com Pessoal'!$F$113:$F$122)*(IF('Gastos com Pessoal'!$L$113:$L$122&lt;=AR$1,1,0))*INDIRECT(CONCATENATE("'Gastos com Pessoal'!",$BO51)))+SUM((AR$1&gt;='Gastos com Pessoal'!$E$7:$E$106)*(AR$1&lt;='Gastos com Pessoal'!$F$7:$F$106)*(IF('Gastos com Pessoal'!$Q$7:$Q$106&lt;=AR$1,1,0))*INDIRECT(CONCATENATE("'Gastos com Pessoal'!",$BP51)))+SUM((AR$1&gt;='Gastos com Pessoal'!$E$113:$E$122)*(AR$1&lt;='Gastos com Pessoal'!$F$113:$F$122)*(IF('Gastos com Pessoal'!$Q$113:$Q$122&lt;=AR$1,1,0))*INDIRECT(CONCATENATE("'Gastos com Pessoal'!",$BQ51)))</f>
        <v>77730.849999999991</v>
      </c>
      <c r="AS51" s="149">
        <f t="array" aca="1" ref="AS51" ca="1">SUM((AS$1&gt;='Gastos com Pessoal'!$E$7:$E$106)*(AS$1&lt;='Gastos com Pessoal'!$F$7:$F$106)*INDIRECT(CONCATENATE("'Encargos e Benefícios'!",$BJ51)))+SUM((AS$1&gt;='Gastos com Pessoal'!$E$113:$E$122)*(AS$1&lt;='Gastos com Pessoal'!$F$113:$F$122)*INDIRECT(CONCATENATE("'Encargos e Benefícios'!",$BK51)))+SUM((AS$1&gt;='Gastos com Pessoal'!$E$7:$E$106)*(AS$1&lt;='Gastos com Pessoal'!$F$7:$F$106)*(IF('Gastos com Pessoal'!$G$7:$G$106&lt;=AS$1,1,0))*INDIRECT(CONCATENATE("'Gastos com Pessoal'!",$BL51)))+SUM((AS$1&gt;='Gastos com Pessoal'!$E$113:$E$122)*(AS$1&lt;='Gastos com Pessoal'!$F$113:$F$122)*(IF('Gastos com Pessoal'!$G$113:$G$122&lt;=AS$1,1,0))*INDIRECT(CONCATENATE("'Gastos com Pessoal'!",$BM51)))+SUM((AS$1&gt;='Gastos com Pessoal'!$E$7:$E$106)*(AS$1&lt;='Gastos com Pessoal'!$F$7:$F$106)*(IF('Gastos com Pessoal'!$L$7:$L$106&lt;=AS$1,1,0))*INDIRECT(CONCATENATE("'Gastos com Pessoal'!",$BN51)))+SUM((AS$1&gt;='Gastos com Pessoal'!$E$113:$E$122)*(AS$1&lt;='Gastos com Pessoal'!$F$113:$F$122)*(IF('Gastos com Pessoal'!$L$113:$L$122&lt;=AS$1,1,0))*INDIRECT(CONCATENATE("'Gastos com Pessoal'!",$BO51)))+SUM((AS$1&gt;='Gastos com Pessoal'!$E$7:$E$106)*(AS$1&lt;='Gastos com Pessoal'!$F$7:$F$106)*(IF('Gastos com Pessoal'!$Q$7:$Q$106&lt;=AS$1,1,0))*INDIRECT(CONCATENATE("'Gastos com Pessoal'!",$BP51)))+SUM((AS$1&gt;='Gastos com Pessoal'!$E$113:$E$122)*(AS$1&lt;='Gastos com Pessoal'!$F$113:$F$122)*(IF('Gastos com Pessoal'!$Q$113:$Q$122&lt;=AS$1,1,0))*INDIRECT(CONCATENATE("'Gastos com Pessoal'!",$BQ51)))</f>
        <v>0</v>
      </c>
      <c r="AT51" s="149">
        <f t="array" aca="1" ref="AT51" ca="1">SUM((AT$1&gt;='Gastos com Pessoal'!$E$7:$E$106)*(AT$1&lt;='Gastos com Pessoal'!$F$7:$F$106)*INDIRECT(CONCATENATE("'Encargos e Benefícios'!",$BJ51)))+SUM((AT$1&gt;='Gastos com Pessoal'!$E$113:$E$122)*(AT$1&lt;='Gastos com Pessoal'!$F$113:$F$122)*INDIRECT(CONCATENATE("'Encargos e Benefícios'!",$BK51)))+SUM((AT$1&gt;='Gastos com Pessoal'!$E$7:$E$106)*(AT$1&lt;='Gastos com Pessoal'!$F$7:$F$106)*(IF('Gastos com Pessoal'!$G$7:$G$106&lt;=AT$1,1,0))*INDIRECT(CONCATENATE("'Gastos com Pessoal'!",$BL51)))+SUM((AT$1&gt;='Gastos com Pessoal'!$E$113:$E$122)*(AT$1&lt;='Gastos com Pessoal'!$F$113:$F$122)*(IF('Gastos com Pessoal'!$G$113:$G$122&lt;=AT$1,1,0))*INDIRECT(CONCATENATE("'Gastos com Pessoal'!",$BM51)))+SUM((AT$1&gt;='Gastos com Pessoal'!$E$7:$E$106)*(AT$1&lt;='Gastos com Pessoal'!$F$7:$F$106)*(IF('Gastos com Pessoal'!$L$7:$L$106&lt;=AT$1,1,0))*INDIRECT(CONCATENATE("'Gastos com Pessoal'!",$BN51)))+SUM((AT$1&gt;='Gastos com Pessoal'!$E$113:$E$122)*(AT$1&lt;='Gastos com Pessoal'!$F$113:$F$122)*(IF('Gastos com Pessoal'!$L$113:$L$122&lt;=AT$1,1,0))*INDIRECT(CONCATENATE("'Gastos com Pessoal'!",$BO51)))+SUM((AT$1&gt;='Gastos com Pessoal'!$E$7:$E$106)*(AT$1&lt;='Gastos com Pessoal'!$F$7:$F$106)*(IF('Gastos com Pessoal'!$Q$7:$Q$106&lt;=AT$1,1,0))*INDIRECT(CONCATENATE("'Gastos com Pessoal'!",$BP51)))+SUM((AT$1&gt;='Gastos com Pessoal'!$E$113:$E$122)*(AT$1&lt;='Gastos com Pessoal'!$F$113:$F$122)*(IF('Gastos com Pessoal'!$Q$113:$Q$122&lt;=AT$1,1,0))*INDIRECT(CONCATENATE("'Gastos com Pessoal'!",$BQ51)))</f>
        <v>0</v>
      </c>
      <c r="AU51" s="149">
        <f t="array" aca="1" ref="AU51" ca="1">SUM((AU$1&gt;='Gastos com Pessoal'!$E$7:$E$106)*(AU$1&lt;='Gastos com Pessoal'!$F$7:$F$106)*INDIRECT(CONCATENATE("'Encargos e Benefícios'!",$BJ51)))+SUM((AU$1&gt;='Gastos com Pessoal'!$E$113:$E$122)*(AU$1&lt;='Gastos com Pessoal'!$F$113:$F$122)*INDIRECT(CONCATENATE("'Encargos e Benefícios'!",$BK51)))+SUM((AU$1&gt;='Gastos com Pessoal'!$E$7:$E$106)*(AU$1&lt;='Gastos com Pessoal'!$F$7:$F$106)*(IF('Gastos com Pessoal'!$G$7:$G$106&lt;=AU$1,1,0))*INDIRECT(CONCATENATE("'Gastos com Pessoal'!",$BL51)))+SUM((AU$1&gt;='Gastos com Pessoal'!$E$113:$E$122)*(AU$1&lt;='Gastos com Pessoal'!$F$113:$F$122)*(IF('Gastos com Pessoal'!$G$113:$G$122&lt;=AU$1,1,0))*INDIRECT(CONCATENATE("'Gastos com Pessoal'!",$BM51)))+SUM((AU$1&gt;='Gastos com Pessoal'!$E$7:$E$106)*(AU$1&lt;='Gastos com Pessoal'!$F$7:$F$106)*(IF('Gastos com Pessoal'!$L$7:$L$106&lt;=AU$1,1,0))*INDIRECT(CONCATENATE("'Gastos com Pessoal'!",$BN51)))+SUM((AU$1&gt;='Gastos com Pessoal'!$E$113:$E$122)*(AU$1&lt;='Gastos com Pessoal'!$F$113:$F$122)*(IF('Gastos com Pessoal'!$L$113:$L$122&lt;=AU$1,1,0))*INDIRECT(CONCATENATE("'Gastos com Pessoal'!",$BO51)))+SUM((AU$1&gt;='Gastos com Pessoal'!$E$7:$E$106)*(AU$1&lt;='Gastos com Pessoal'!$F$7:$F$106)*(IF('Gastos com Pessoal'!$Q$7:$Q$106&lt;=AU$1,1,0))*INDIRECT(CONCATENATE("'Gastos com Pessoal'!",$BP51)))+SUM((AU$1&gt;='Gastos com Pessoal'!$E$113:$E$122)*(AU$1&lt;='Gastos com Pessoal'!$F$113:$F$122)*(IF('Gastos com Pessoal'!$Q$113:$Q$122&lt;=AU$1,1,0))*INDIRECT(CONCATENATE("'Gastos com Pessoal'!",$BQ51)))</f>
        <v>0</v>
      </c>
      <c r="AV51" s="149">
        <f t="array" aca="1" ref="AV51" ca="1">SUM((AV$1&gt;='Gastos com Pessoal'!$E$7:$E$106)*(AV$1&lt;='Gastos com Pessoal'!$F$7:$F$106)*INDIRECT(CONCATENATE("'Encargos e Benefícios'!",$BJ51)))+SUM((AV$1&gt;='Gastos com Pessoal'!$E$113:$E$122)*(AV$1&lt;='Gastos com Pessoal'!$F$113:$F$122)*INDIRECT(CONCATENATE("'Encargos e Benefícios'!",$BK51)))+SUM((AV$1&gt;='Gastos com Pessoal'!$E$7:$E$106)*(AV$1&lt;='Gastos com Pessoal'!$F$7:$F$106)*(IF('Gastos com Pessoal'!$G$7:$G$106&lt;=AV$1,1,0))*INDIRECT(CONCATENATE("'Gastos com Pessoal'!",$BL51)))+SUM((AV$1&gt;='Gastos com Pessoal'!$E$113:$E$122)*(AV$1&lt;='Gastos com Pessoal'!$F$113:$F$122)*(IF('Gastos com Pessoal'!$G$113:$G$122&lt;=AV$1,1,0))*INDIRECT(CONCATENATE("'Gastos com Pessoal'!",$BM51)))+SUM((AV$1&gt;='Gastos com Pessoal'!$E$7:$E$106)*(AV$1&lt;='Gastos com Pessoal'!$F$7:$F$106)*(IF('Gastos com Pessoal'!$L$7:$L$106&lt;=AV$1,1,0))*INDIRECT(CONCATENATE("'Gastos com Pessoal'!",$BN51)))+SUM((AV$1&gt;='Gastos com Pessoal'!$E$113:$E$122)*(AV$1&lt;='Gastos com Pessoal'!$F$113:$F$122)*(IF('Gastos com Pessoal'!$L$113:$L$122&lt;=AV$1,1,0))*INDIRECT(CONCATENATE("'Gastos com Pessoal'!",$BO51)))+SUM((AV$1&gt;='Gastos com Pessoal'!$E$7:$E$106)*(AV$1&lt;='Gastos com Pessoal'!$F$7:$F$106)*(IF('Gastos com Pessoal'!$Q$7:$Q$106&lt;=AV$1,1,0))*INDIRECT(CONCATENATE("'Gastos com Pessoal'!",$BP51)))+SUM((AV$1&gt;='Gastos com Pessoal'!$E$113:$E$122)*(AV$1&lt;='Gastos com Pessoal'!$F$113:$F$122)*(IF('Gastos com Pessoal'!$Q$113:$Q$122&lt;=AV$1,1,0))*INDIRECT(CONCATENATE("'Gastos com Pessoal'!",$BQ51)))</f>
        <v>0</v>
      </c>
      <c r="AW51" s="149">
        <f t="array" aca="1" ref="AW51" ca="1">SUM((AW$1&gt;='Gastos com Pessoal'!$E$7:$E$106)*(AW$1&lt;='Gastos com Pessoal'!$F$7:$F$106)*INDIRECT(CONCATENATE("'Encargos e Benefícios'!",$BJ51)))+SUM((AW$1&gt;='Gastos com Pessoal'!$E$113:$E$122)*(AW$1&lt;='Gastos com Pessoal'!$F$113:$F$122)*INDIRECT(CONCATENATE("'Encargos e Benefícios'!",$BK51)))+SUM((AW$1&gt;='Gastos com Pessoal'!$E$7:$E$106)*(AW$1&lt;='Gastos com Pessoal'!$F$7:$F$106)*(IF('Gastos com Pessoal'!$G$7:$G$106&lt;=AW$1,1,0))*INDIRECT(CONCATENATE("'Gastos com Pessoal'!",$BL51)))+SUM((AW$1&gt;='Gastos com Pessoal'!$E$113:$E$122)*(AW$1&lt;='Gastos com Pessoal'!$F$113:$F$122)*(IF('Gastos com Pessoal'!$G$113:$G$122&lt;=AW$1,1,0))*INDIRECT(CONCATENATE("'Gastos com Pessoal'!",$BM51)))+SUM((AW$1&gt;='Gastos com Pessoal'!$E$7:$E$106)*(AW$1&lt;='Gastos com Pessoal'!$F$7:$F$106)*(IF('Gastos com Pessoal'!$L$7:$L$106&lt;=AW$1,1,0))*INDIRECT(CONCATENATE("'Gastos com Pessoal'!",$BN51)))+SUM((AW$1&gt;='Gastos com Pessoal'!$E$113:$E$122)*(AW$1&lt;='Gastos com Pessoal'!$F$113:$F$122)*(IF('Gastos com Pessoal'!$L$113:$L$122&lt;=AW$1,1,0))*INDIRECT(CONCATENATE("'Gastos com Pessoal'!",$BO51)))+SUM((AW$1&gt;='Gastos com Pessoal'!$E$7:$E$106)*(AW$1&lt;='Gastos com Pessoal'!$F$7:$F$106)*(IF('Gastos com Pessoal'!$Q$7:$Q$106&lt;=AW$1,1,0))*INDIRECT(CONCATENATE("'Gastos com Pessoal'!",$BP51)))+SUM((AW$1&gt;='Gastos com Pessoal'!$E$113:$E$122)*(AW$1&lt;='Gastos com Pessoal'!$F$113:$F$122)*(IF('Gastos com Pessoal'!$Q$113:$Q$122&lt;=AW$1,1,0))*INDIRECT(CONCATENATE("'Gastos com Pessoal'!",$BQ51)))</f>
        <v>0</v>
      </c>
      <c r="AX51" s="149">
        <f t="array" aca="1" ref="AX51" ca="1">SUM((AX$1&gt;='Gastos com Pessoal'!$E$7:$E$106)*(AX$1&lt;='Gastos com Pessoal'!$F$7:$F$106)*INDIRECT(CONCATENATE("'Encargos e Benefícios'!",$BJ51)))+SUM((AX$1&gt;='Gastos com Pessoal'!$E$113:$E$122)*(AX$1&lt;='Gastos com Pessoal'!$F$113:$F$122)*INDIRECT(CONCATENATE("'Encargos e Benefícios'!",$BK51)))+SUM((AX$1&gt;='Gastos com Pessoal'!$E$7:$E$106)*(AX$1&lt;='Gastos com Pessoal'!$F$7:$F$106)*(IF('Gastos com Pessoal'!$G$7:$G$106&lt;=AX$1,1,0))*INDIRECT(CONCATENATE("'Gastos com Pessoal'!",$BL51)))+SUM((AX$1&gt;='Gastos com Pessoal'!$E$113:$E$122)*(AX$1&lt;='Gastos com Pessoal'!$F$113:$F$122)*(IF('Gastos com Pessoal'!$G$113:$G$122&lt;=AX$1,1,0))*INDIRECT(CONCATENATE("'Gastos com Pessoal'!",$BM51)))+SUM((AX$1&gt;='Gastos com Pessoal'!$E$7:$E$106)*(AX$1&lt;='Gastos com Pessoal'!$F$7:$F$106)*(IF('Gastos com Pessoal'!$L$7:$L$106&lt;=AX$1,1,0))*INDIRECT(CONCATENATE("'Gastos com Pessoal'!",$BN51)))+SUM((AX$1&gt;='Gastos com Pessoal'!$E$113:$E$122)*(AX$1&lt;='Gastos com Pessoal'!$F$113:$F$122)*(IF('Gastos com Pessoal'!$L$113:$L$122&lt;=AX$1,1,0))*INDIRECT(CONCATENATE("'Gastos com Pessoal'!",$BO51)))+SUM((AX$1&gt;='Gastos com Pessoal'!$E$7:$E$106)*(AX$1&lt;='Gastos com Pessoal'!$F$7:$F$106)*(IF('Gastos com Pessoal'!$Q$7:$Q$106&lt;=AX$1,1,0))*INDIRECT(CONCATENATE("'Gastos com Pessoal'!",$BP51)))+SUM((AX$1&gt;='Gastos com Pessoal'!$E$113:$E$122)*(AX$1&lt;='Gastos com Pessoal'!$F$113:$F$122)*(IF('Gastos com Pessoal'!$Q$113:$Q$122&lt;=AX$1,1,0))*INDIRECT(CONCATENATE("'Gastos com Pessoal'!",$BQ51)))</f>
        <v>0</v>
      </c>
      <c r="AY51" s="157">
        <f t="shared" ca="1" si="38"/>
        <v>3186964.8500000024</v>
      </c>
      <c r="AZ51" s="156">
        <f t="shared" ca="1" si="39"/>
        <v>2.6599909933317623E-2</v>
      </c>
      <c r="BI51" s="280" t="s">
        <v>351</v>
      </c>
      <c r="BJ51" s="281" t="str">
        <f ca="1">IF(ISNA('Encargos e Benefícios'!AA7),"$ZZ$6:$ZZ$105",'Encargos e Benefícios'!AA7)</f>
        <v>$T$6:$T$105</v>
      </c>
      <c r="BK51" s="281" t="str">
        <f ca="1">IF(ISNA('Encargos e Benefícios'!AC7),"$ZZ$112:$ZZ$121",'Encargos e Benefícios'!AC7)</f>
        <v>$ZZ$112:$ZZ$121</v>
      </c>
      <c r="BL51" s="280" t="str">
        <f ca="1">IF(ISNA('Gastos com Pessoal'!AT7),"$ZZ$6:$ZZ$105",'Gastos com Pessoal'!AT7)</f>
        <v>$ZZ$6:$ZZ$105</v>
      </c>
      <c r="BM51" s="280" t="str">
        <f ca="1">IF(ISNA('Gastos com Pessoal'!AV7),"$ZZ$112:$ZZ$121",'Gastos com Pessoal'!AV7)</f>
        <v>$ZZ$112:$ZZ$121</v>
      </c>
      <c r="BN51" s="280" t="str">
        <f ca="1">IF(ISNA('Gastos com Pessoal'!AX7),"$ZZ$6:$ZZ$105",'Gastos com Pessoal'!AX7)</f>
        <v>$ZZ$6:$ZZ$105</v>
      </c>
      <c r="BO51" s="280" t="str">
        <f ca="1">IF(ISNA('Gastos com Pessoal'!AZ7),"$ZZ$112:$ZZ$121",'Gastos com Pessoal'!AZ7)</f>
        <v>$ZZ$112:$ZZ$121</v>
      </c>
      <c r="BP51" s="280" t="str">
        <f ca="1">IF(ISNA('Gastos com Pessoal'!BB7),"$ZZ$6:$ZZ$105",'Gastos com Pessoal'!BB7)</f>
        <v>$ZZ$6:$ZZ$105</v>
      </c>
      <c r="BQ51" s="280" t="str">
        <f ca="1">IF(ISNA('Gastos com Pessoal'!BD7),"$ZZ$112:$ZZ$121",'Gastos com Pessoal'!BD7)</f>
        <v>$ZZ$112:$ZZ$121</v>
      </c>
    </row>
    <row r="52" spans="1:69" s="99" customFormat="1" ht="23.25" customHeight="1">
      <c r="A52" s="75"/>
      <c r="B52" s="76" t="s">
        <v>103</v>
      </c>
      <c r="C52" s="77">
        <f t="shared" ref="C52:M52" ca="1" si="40">SUBTOTAL(109,C45:C51)</f>
        <v>0</v>
      </c>
      <c r="D52" s="77">
        <f t="shared" ca="1" si="40"/>
        <v>188621.96999999997</v>
      </c>
      <c r="E52" s="77">
        <f t="shared" ca="1" si="40"/>
        <v>188621.96999999997</v>
      </c>
      <c r="F52" s="77">
        <f t="shared" ca="1" si="40"/>
        <v>188621.96999999997</v>
      </c>
      <c r="G52" s="77">
        <f t="shared" ca="1" si="40"/>
        <v>188621.96999999997</v>
      </c>
      <c r="H52" s="77">
        <f t="shared" ca="1" si="40"/>
        <v>188621.96999999997</v>
      </c>
      <c r="I52" s="77">
        <f t="shared" ca="1" si="40"/>
        <v>188621.96999999997</v>
      </c>
      <c r="J52" s="77">
        <f t="shared" ca="1" si="40"/>
        <v>188621.96999999997</v>
      </c>
      <c r="K52" s="77">
        <f t="shared" ca="1" si="40"/>
        <v>188621.96999999997</v>
      </c>
      <c r="L52" s="77">
        <f t="shared" ca="1" si="40"/>
        <v>188621.96999999997</v>
      </c>
      <c r="M52" s="77">
        <f t="shared" ca="1" si="40"/>
        <v>188621.96999999997</v>
      </c>
      <c r="N52" s="77">
        <f t="shared" ref="N52" ca="1" si="41">SUBTOTAL(109,N45:N51)</f>
        <v>188621.96999999997</v>
      </c>
      <c r="O52" s="77">
        <f t="shared" ref="O52:Y52" ca="1" si="42">SUBTOTAL(109,O45:O51)</f>
        <v>188621.96999999997</v>
      </c>
      <c r="P52" s="77">
        <f t="shared" ca="1" si="42"/>
        <v>188621.96999999997</v>
      </c>
      <c r="Q52" s="77">
        <f t="shared" ca="1" si="42"/>
        <v>188621.96999999997</v>
      </c>
      <c r="R52" s="77">
        <f t="shared" ca="1" si="42"/>
        <v>188621.96999999997</v>
      </c>
      <c r="S52" s="77">
        <f t="shared" ca="1" si="42"/>
        <v>188621.96999999997</v>
      </c>
      <c r="T52" s="77">
        <f t="shared" ca="1" si="42"/>
        <v>188621.96999999997</v>
      </c>
      <c r="U52" s="77">
        <f t="shared" ca="1" si="42"/>
        <v>188621.96999999997</v>
      </c>
      <c r="V52" s="77">
        <f t="shared" ca="1" si="42"/>
        <v>188621.96999999997</v>
      </c>
      <c r="W52" s="77">
        <f t="shared" ca="1" si="42"/>
        <v>188621.96999999997</v>
      </c>
      <c r="X52" s="77">
        <f t="shared" ca="1" si="42"/>
        <v>188621.96999999997</v>
      </c>
      <c r="Y52" s="77">
        <f t="shared" ca="1" si="42"/>
        <v>188621.96999999997</v>
      </c>
      <c r="Z52" s="77">
        <f t="shared" ref="Z52:AK52" ca="1" si="43">SUBTOTAL(109,Z45:Z51)</f>
        <v>188621.96999999997</v>
      </c>
      <c r="AA52" s="77">
        <f t="shared" ca="1" si="43"/>
        <v>188621.96999999997</v>
      </c>
      <c r="AB52" s="77">
        <f t="shared" ca="1" si="43"/>
        <v>188621.96999999997</v>
      </c>
      <c r="AC52" s="77">
        <f t="shared" ca="1" si="43"/>
        <v>188621.96999999997</v>
      </c>
      <c r="AD52" s="77">
        <f t="shared" ca="1" si="43"/>
        <v>188621.96999999997</v>
      </c>
      <c r="AE52" s="77">
        <f t="shared" ca="1" si="43"/>
        <v>188621.96999999997</v>
      </c>
      <c r="AF52" s="77">
        <f t="shared" ca="1" si="43"/>
        <v>188621.96999999997</v>
      </c>
      <c r="AG52" s="77">
        <f t="shared" ca="1" si="43"/>
        <v>188621.96999999997</v>
      </c>
      <c r="AH52" s="77">
        <f t="shared" ca="1" si="43"/>
        <v>188621.96999999997</v>
      </c>
      <c r="AI52" s="77">
        <f t="shared" ca="1" si="43"/>
        <v>188621.96999999997</v>
      </c>
      <c r="AJ52" s="77">
        <f t="shared" ca="1" si="43"/>
        <v>188621.96999999997</v>
      </c>
      <c r="AK52" s="77">
        <f t="shared" ca="1" si="43"/>
        <v>188621.96999999997</v>
      </c>
      <c r="AL52" s="77">
        <f t="shared" ref="AL52:AX52" ca="1" si="44">SUBTOTAL(109,AL45:AL51)</f>
        <v>188621.96999999997</v>
      </c>
      <c r="AM52" s="77">
        <f t="shared" ca="1" si="44"/>
        <v>188621.96999999997</v>
      </c>
      <c r="AN52" s="77">
        <f t="shared" ca="1" si="44"/>
        <v>188621.96999999997</v>
      </c>
      <c r="AO52" s="77">
        <f t="shared" ca="1" si="44"/>
        <v>188621.96999999997</v>
      </c>
      <c r="AP52" s="77">
        <f t="shared" ca="1" si="44"/>
        <v>188621.96999999997</v>
      </c>
      <c r="AQ52" s="77">
        <f t="shared" ca="1" si="44"/>
        <v>188621.96999999997</v>
      </c>
      <c r="AR52" s="77">
        <f t="shared" ca="1" si="44"/>
        <v>188621.96999999997</v>
      </c>
      <c r="AS52" s="77">
        <f t="shared" ca="1" si="44"/>
        <v>0</v>
      </c>
      <c r="AT52" s="77">
        <f t="shared" ca="1" si="44"/>
        <v>0</v>
      </c>
      <c r="AU52" s="77">
        <f t="shared" ca="1" si="44"/>
        <v>0</v>
      </c>
      <c r="AV52" s="77">
        <f t="shared" ca="1" si="44"/>
        <v>0</v>
      </c>
      <c r="AW52" s="77">
        <f t="shared" ca="1" si="44"/>
        <v>0</v>
      </c>
      <c r="AX52" s="77">
        <f t="shared" ca="1" si="44"/>
        <v>0</v>
      </c>
      <c r="AY52" s="77">
        <f ca="1">SUBTOTAL(109,AY45:AY51)</f>
        <v>7733500.7700000042</v>
      </c>
      <c r="AZ52" s="128">
        <f t="shared" ca="1" si="39"/>
        <v>6.4547440474984355E-2</v>
      </c>
      <c r="BJ52" s="247"/>
      <c r="BK52" s="247"/>
    </row>
    <row r="53" spans="1:69" s="99" customFormat="1" ht="23.25" customHeight="1" thickBot="1">
      <c r="A53" s="82"/>
      <c r="B53" s="91" t="s">
        <v>256</v>
      </c>
      <c r="C53" s="92">
        <f t="shared" ref="C53:AY53" ca="1" si="45">SUBTOTAL(109,C20:C52)</f>
        <v>0</v>
      </c>
      <c r="D53" s="92">
        <f t="shared" ca="1" si="45"/>
        <v>2053366.1110328455</v>
      </c>
      <c r="E53" s="92">
        <f t="shared" ca="1" si="45"/>
        <v>2053366.1110328455</v>
      </c>
      <c r="F53" s="92">
        <f t="shared" ca="1" si="45"/>
        <v>2053366.1110328455</v>
      </c>
      <c r="G53" s="92">
        <f t="shared" ca="1" si="45"/>
        <v>2053366.1110328455</v>
      </c>
      <c r="H53" s="92">
        <f t="shared" ca="1" si="45"/>
        <v>2053366.1110328455</v>
      </c>
      <c r="I53" s="92">
        <f t="shared" ca="1" si="45"/>
        <v>1492587.6541187828</v>
      </c>
      <c r="J53" s="92">
        <f t="shared" ca="1" si="45"/>
        <v>2053366.1110328455</v>
      </c>
      <c r="K53" s="92">
        <f t="shared" ca="1" si="45"/>
        <v>2053366.1110328455</v>
      </c>
      <c r="L53" s="92">
        <f t="shared" ca="1" si="45"/>
        <v>2053366.1110328455</v>
      </c>
      <c r="M53" s="92">
        <f t="shared" ca="1" si="45"/>
        <v>2053366.1110328455</v>
      </c>
      <c r="N53" s="92">
        <f t="shared" ca="1" si="45"/>
        <v>2053366.1110328455</v>
      </c>
      <c r="O53" s="92">
        <f t="shared" ref="O53:Y53" ca="1" si="46">SUBTOTAL(109,O20:O52)</f>
        <v>2062712.41864808</v>
      </c>
      <c r="P53" s="92">
        <f t="shared" ca="1" si="46"/>
        <v>1950556.7272652674</v>
      </c>
      <c r="Q53" s="92">
        <f t="shared" ca="1" si="46"/>
        <v>1950556.7272652674</v>
      </c>
      <c r="R53" s="92">
        <f t="shared" ca="1" si="46"/>
        <v>1950556.7272652674</v>
      </c>
      <c r="S53" s="92">
        <f t="shared" ca="1" si="46"/>
        <v>1950556.7272652674</v>
      </c>
      <c r="T53" s="92">
        <f t="shared" ca="1" si="46"/>
        <v>1950556.7272652674</v>
      </c>
      <c r="U53" s="92">
        <f t="shared" ca="1" si="46"/>
        <v>1389778.2703512048</v>
      </c>
      <c r="V53" s="92">
        <f t="shared" ca="1" si="46"/>
        <v>1950556.7272652674</v>
      </c>
      <c r="W53" s="92">
        <f t="shared" ca="1" si="46"/>
        <v>1950556.7272652674</v>
      </c>
      <c r="X53" s="92">
        <f t="shared" ca="1" si="46"/>
        <v>1950556.7272652674</v>
      </c>
      <c r="Y53" s="92">
        <f t="shared" ca="1" si="46"/>
        <v>1985795.4224105726</v>
      </c>
      <c r="Z53" s="92">
        <f t="shared" ref="Z53:AK53" ca="1" si="47">SUBTOTAL(109,Z20:Z52)</f>
        <v>1985795.4224105726</v>
      </c>
      <c r="AA53" s="92">
        <f t="shared" ca="1" si="47"/>
        <v>2100194.2276210412</v>
      </c>
      <c r="AB53" s="92">
        <f t="shared" ca="1" si="47"/>
        <v>1985795.4224105726</v>
      </c>
      <c r="AC53" s="92">
        <f t="shared" ca="1" si="47"/>
        <v>1985795.4224105726</v>
      </c>
      <c r="AD53" s="92">
        <f t="shared" ca="1" si="47"/>
        <v>1985795.4224105726</v>
      </c>
      <c r="AE53" s="92">
        <f t="shared" ca="1" si="47"/>
        <v>1985795.4224105726</v>
      </c>
      <c r="AF53" s="92">
        <f t="shared" ca="1" si="47"/>
        <v>1985795.4224105726</v>
      </c>
      <c r="AG53" s="92">
        <f t="shared" ca="1" si="47"/>
        <v>1413801.396358229</v>
      </c>
      <c r="AH53" s="92">
        <f t="shared" ca="1" si="47"/>
        <v>1985795.4224105726</v>
      </c>
      <c r="AI53" s="92">
        <f t="shared" ca="1" si="47"/>
        <v>1985795.4224105726</v>
      </c>
      <c r="AJ53" s="92">
        <f t="shared" ca="1" si="47"/>
        <v>1985795.4224105726</v>
      </c>
      <c r="AK53" s="92">
        <f t="shared" ca="1" si="47"/>
        <v>2021738.8914587842</v>
      </c>
      <c r="AL53" s="92">
        <f t="shared" ref="AL53:AX53" ca="1" si="48">SUBTOTAL(109,AL20:AL52)</f>
        <v>2021738.8914587842</v>
      </c>
      <c r="AM53" s="92">
        <f t="shared" ca="1" si="48"/>
        <v>2138425.6727734623</v>
      </c>
      <c r="AN53" s="92">
        <f t="shared" ca="1" si="48"/>
        <v>2021738.8914587842</v>
      </c>
      <c r="AO53" s="92">
        <f t="shared" ca="1" si="48"/>
        <v>2021738.8914587842</v>
      </c>
      <c r="AP53" s="92">
        <f t="shared" ca="1" si="48"/>
        <v>2021738.8914587842</v>
      </c>
      <c r="AQ53" s="92">
        <f t="shared" ca="1" si="48"/>
        <v>2021738.8914587842</v>
      </c>
      <c r="AR53" s="92">
        <f t="shared" ca="1" si="48"/>
        <v>2021738.8914587842</v>
      </c>
      <c r="AS53" s="92">
        <f t="shared" ca="1" si="48"/>
        <v>0</v>
      </c>
      <c r="AT53" s="92">
        <f t="shared" ca="1" si="48"/>
        <v>0</v>
      </c>
      <c r="AU53" s="92">
        <f t="shared" ca="1" si="48"/>
        <v>0</v>
      </c>
      <c r="AV53" s="92">
        <f t="shared" ca="1" si="48"/>
        <v>0</v>
      </c>
      <c r="AW53" s="92">
        <f t="shared" ca="1" si="48"/>
        <v>0</v>
      </c>
      <c r="AX53" s="92">
        <f t="shared" ca="1" si="48"/>
        <v>0</v>
      </c>
      <c r="AY53" s="92">
        <f t="shared" ca="1" si="45"/>
        <v>80745741.032638669</v>
      </c>
      <c r="AZ53" s="125">
        <f t="shared" ca="1" si="39"/>
        <v>0.67394199185070269</v>
      </c>
      <c r="BJ53" s="247"/>
      <c r="BK53" s="247"/>
    </row>
    <row r="54" spans="1:69" s="99" customFormat="1" ht="23.25" customHeight="1" thickBot="1">
      <c r="A54" s="93" t="s">
        <v>28</v>
      </c>
      <c r="B54" s="71" t="s">
        <v>285</v>
      </c>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94"/>
      <c r="AL54" s="94"/>
      <c r="AM54" s="94"/>
      <c r="AN54" s="94"/>
      <c r="AO54" s="94"/>
      <c r="AP54" s="94"/>
      <c r="AQ54" s="94"/>
      <c r="AR54" s="94"/>
      <c r="AS54" s="94"/>
      <c r="AT54" s="94"/>
      <c r="AU54" s="94"/>
      <c r="AV54" s="94"/>
      <c r="AW54" s="94"/>
      <c r="AX54" s="94"/>
      <c r="AY54" s="94"/>
      <c r="AZ54" s="123"/>
      <c r="BJ54" s="247"/>
      <c r="BK54" s="247"/>
    </row>
    <row r="55" spans="1:69" s="99" customFormat="1" ht="23.25" customHeight="1">
      <c r="A55" s="216" t="s">
        <v>10</v>
      </c>
      <c r="B55" s="217" t="s">
        <v>718</v>
      </c>
      <c r="C55" s="149">
        <f>SUMPRODUCT(-('Gastos Gerais'!$B$4:$B$999=Analítico!$B55),-(Analítico!C$1&gt;='Gastos Gerais'!$D$4:$D$999),-(Analítico!C$1&lt;='Gastos Gerais'!$E$4:$E$999),-('Gastos Gerais'!$C$4:$C$999))</f>
        <v>0</v>
      </c>
      <c r="D55" s="149">
        <f>SUMPRODUCT(-('Gastos Gerais'!$B$4:$B$999=Analítico!$B55),-(Analítico!D$1&gt;='Gastos Gerais'!$D$4:$D$999),-(Analítico!D$1&lt;='Gastos Gerais'!$E$4:$E$999),-('Gastos Gerais'!$C$4:$C$999))</f>
        <v>250000</v>
      </c>
      <c r="E55" s="149">
        <f>SUMPRODUCT(-('Gastos Gerais'!$B$4:$B$999=Analítico!$B55),-(Analítico!E$1&gt;='Gastos Gerais'!$D$4:$D$999),-(Analítico!E$1&lt;='Gastos Gerais'!$E$4:$E$999),-('Gastos Gerais'!$C$4:$C$999))</f>
        <v>250000</v>
      </c>
      <c r="F55" s="149">
        <f>SUMPRODUCT(-('Gastos Gerais'!$B$4:$B$999=Analítico!$B55),-(Analítico!F$1&gt;='Gastos Gerais'!$D$4:$D$999),-(Analítico!F$1&lt;='Gastos Gerais'!$E$4:$E$999),-('Gastos Gerais'!$C$4:$C$999))</f>
        <v>250000</v>
      </c>
      <c r="G55" s="149">
        <f>SUMPRODUCT(-('Gastos Gerais'!$B$4:$B$999=Analítico!$B55),-(Analítico!G$1&gt;='Gastos Gerais'!$D$4:$D$999),-(Analítico!G$1&lt;='Gastos Gerais'!$E$4:$E$999),-('Gastos Gerais'!$C$4:$C$999))</f>
        <v>250000</v>
      </c>
      <c r="H55" s="149">
        <f>SUMPRODUCT(-('Gastos Gerais'!$B$4:$B$999=Analítico!$B55),-(Analítico!H$1&gt;='Gastos Gerais'!$D$4:$D$999),-(Analítico!H$1&lt;='Gastos Gerais'!$E$4:$E$999),-('Gastos Gerais'!$C$4:$C$999))</f>
        <v>250000</v>
      </c>
      <c r="I55" s="149">
        <f>SUMPRODUCT(-('Gastos Gerais'!$B$4:$B$999=Analítico!$B55),-(Analítico!I$1&gt;='Gastos Gerais'!$D$4:$D$999),-(Analítico!I$1&lt;='Gastos Gerais'!$E$4:$E$999),-('Gastos Gerais'!$C$4:$C$999))</f>
        <v>275000</v>
      </c>
      <c r="J55" s="149">
        <f>SUMPRODUCT(-('Gastos Gerais'!$B$4:$B$999=Analítico!$B55),-(Analítico!J$1&gt;='Gastos Gerais'!$D$4:$D$999),-(Analítico!J$1&lt;='Gastos Gerais'!$E$4:$E$999),-('Gastos Gerais'!$C$4:$C$999))</f>
        <v>275000</v>
      </c>
      <c r="K55" s="149">
        <f>SUMPRODUCT(-('Gastos Gerais'!$B$4:$B$999=Analítico!$B55),-(Analítico!K$1&gt;='Gastos Gerais'!$D$4:$D$999),-(Analítico!K$1&lt;='Gastos Gerais'!$E$4:$E$999),-('Gastos Gerais'!$C$4:$C$999))</f>
        <v>275000</v>
      </c>
      <c r="L55" s="149">
        <f>SUMPRODUCT(-('Gastos Gerais'!$B$4:$B$999=Analítico!$B55),-(Analítico!L$1&gt;='Gastos Gerais'!$D$4:$D$999),-(Analítico!L$1&lt;='Gastos Gerais'!$E$4:$E$999),-('Gastos Gerais'!$C$4:$C$999))</f>
        <v>275000</v>
      </c>
      <c r="M55" s="149">
        <f>SUMPRODUCT(-('Gastos Gerais'!$B$4:$B$999=Analítico!$B55),-(Analítico!M$1&gt;='Gastos Gerais'!$D$4:$D$999),-(Analítico!M$1&lt;='Gastos Gerais'!$E$4:$E$999),-('Gastos Gerais'!$C$4:$C$999))</f>
        <v>275000</v>
      </c>
      <c r="N55" s="149">
        <f>SUMPRODUCT(-('Gastos Gerais'!$B$4:$B$999=Analítico!$B55),-(Analítico!N$1&gt;='Gastos Gerais'!$D$4:$D$999),-(Analítico!N$1&lt;='Gastos Gerais'!$E$4:$E$999),-('Gastos Gerais'!$C$4:$C$999))</f>
        <v>275000</v>
      </c>
      <c r="O55" s="149">
        <f>SUMPRODUCT(-('Gastos Gerais'!$B$4:$B$999=Analítico!$B55),-(Analítico!O$1&gt;='Gastos Gerais'!$D$4:$D$999),-(Analítico!O$1&lt;='Gastos Gerais'!$E$4:$E$999),-('Gastos Gerais'!$C$4:$C$999))</f>
        <v>275000</v>
      </c>
      <c r="P55" s="149">
        <f>SUMPRODUCT(-('Gastos Gerais'!$B$4:$B$999=Analítico!$B55),-(Analítico!P$1&gt;='Gastos Gerais'!$D$4:$D$999),-(Analítico!P$1&lt;='Gastos Gerais'!$E$4:$E$999),-('Gastos Gerais'!$C$4:$C$999))</f>
        <v>275000</v>
      </c>
      <c r="Q55" s="149">
        <f>SUMPRODUCT(-('Gastos Gerais'!$B$4:$B$999=Analítico!$B55),-(Analítico!Q$1&gt;='Gastos Gerais'!$D$4:$D$999),-(Analítico!Q$1&lt;='Gastos Gerais'!$E$4:$E$999),-('Gastos Gerais'!$C$4:$C$999))</f>
        <v>275000</v>
      </c>
      <c r="R55" s="149">
        <f>SUMPRODUCT(-('Gastos Gerais'!$B$4:$B$999=Analítico!$B55),-(Analítico!R$1&gt;='Gastos Gerais'!$D$4:$D$999),-(Analítico!R$1&lt;='Gastos Gerais'!$E$4:$E$999),-('Gastos Gerais'!$C$4:$C$999))</f>
        <v>275000</v>
      </c>
      <c r="S55" s="149">
        <f>SUMPRODUCT(-('Gastos Gerais'!$B$4:$B$999=Analítico!$B55),-(Analítico!S$1&gt;='Gastos Gerais'!$D$4:$D$999),-(Analítico!S$1&lt;='Gastos Gerais'!$E$4:$E$999),-('Gastos Gerais'!$C$4:$C$999))</f>
        <v>275000</v>
      </c>
      <c r="T55" s="149">
        <f>SUMPRODUCT(-('Gastos Gerais'!$B$4:$B$999=Analítico!$B55),-(Analítico!T$1&gt;='Gastos Gerais'!$D$4:$D$999),-(Analítico!T$1&lt;='Gastos Gerais'!$E$4:$E$999),-('Gastos Gerais'!$C$4:$C$999))</f>
        <v>283191.65000000002</v>
      </c>
      <c r="U55" s="149">
        <f>SUMPRODUCT(-('Gastos Gerais'!$B$4:$B$999=Analítico!$B55),-(Analítico!U$1&gt;='Gastos Gerais'!$D$4:$D$999),-(Analítico!U$1&lt;='Gastos Gerais'!$E$4:$E$999),-('Gastos Gerais'!$C$4:$C$999))</f>
        <v>298800</v>
      </c>
      <c r="V55" s="149">
        <f>SUMPRODUCT(-('Gastos Gerais'!$B$4:$B$999=Analítico!$B55),-(Analítico!V$1&gt;='Gastos Gerais'!$D$4:$D$999),-(Analítico!V$1&lt;='Gastos Gerais'!$E$4:$E$999),-('Gastos Gerais'!$C$4:$C$999))</f>
        <v>298800</v>
      </c>
      <c r="W55" s="149">
        <f>SUMPRODUCT(-('Gastos Gerais'!$B$4:$B$999=Analítico!$B55),-(Analítico!W$1&gt;='Gastos Gerais'!$D$4:$D$999),-(Analítico!W$1&lt;='Gastos Gerais'!$E$4:$E$999),-('Gastos Gerais'!$C$4:$C$999))</f>
        <v>298800</v>
      </c>
      <c r="X55" s="149">
        <f>SUMPRODUCT(-('Gastos Gerais'!$B$4:$B$999=Analítico!$B55),-(Analítico!X$1&gt;='Gastos Gerais'!$D$4:$D$999),-(Analítico!X$1&lt;='Gastos Gerais'!$E$4:$E$999),-('Gastos Gerais'!$C$4:$C$999))</f>
        <v>298800</v>
      </c>
      <c r="Y55" s="149">
        <f>SUMPRODUCT(-('Gastos Gerais'!$B$4:$B$999=Analítico!$B55),-(Analítico!Y$1&gt;='Gastos Gerais'!$D$4:$D$999),-(Analítico!Y$1&lt;='Gastos Gerais'!$E$4:$E$999),-('Gastos Gerais'!$C$4:$C$999))</f>
        <v>298800</v>
      </c>
      <c r="Z55" s="149">
        <f>SUMPRODUCT(-('Gastos Gerais'!$B$4:$B$999=Analítico!$B55),-(Analítico!Z$1&gt;='Gastos Gerais'!$D$4:$D$999),-(Analítico!Z$1&lt;='Gastos Gerais'!$E$4:$E$999),-('Gastos Gerais'!$C$4:$C$999))</f>
        <v>298800</v>
      </c>
      <c r="AA55" s="149">
        <f>SUMPRODUCT(-('Gastos Gerais'!$B$4:$B$999=Analítico!$B55),-(Analítico!AA$1&gt;='Gastos Gerais'!$D$4:$D$999),-(Analítico!AA$1&lt;='Gastos Gerais'!$E$4:$E$999),-('Gastos Gerais'!$C$4:$C$999))</f>
        <v>298800</v>
      </c>
      <c r="AB55" s="149">
        <f>SUMPRODUCT(-('Gastos Gerais'!$B$4:$B$999=Analítico!$B55),-(Analítico!AB$1&gt;='Gastos Gerais'!$D$4:$D$999),-(Analítico!AB$1&lt;='Gastos Gerais'!$E$4:$E$999),-('Gastos Gerais'!$C$4:$C$999))</f>
        <v>298800</v>
      </c>
      <c r="AC55" s="149">
        <f>SUMPRODUCT(-('Gastos Gerais'!$B$4:$B$999=Analítico!$B55),-(Analítico!AC$1&gt;='Gastos Gerais'!$D$4:$D$999),-(Analítico!AC$1&lt;='Gastos Gerais'!$E$4:$E$999),-('Gastos Gerais'!$C$4:$C$999))</f>
        <v>298800</v>
      </c>
      <c r="AD55" s="149">
        <f>SUMPRODUCT(-('Gastos Gerais'!$B$4:$B$999=Analítico!$B55),-(Analítico!AD$1&gt;='Gastos Gerais'!$D$4:$D$999),-(Analítico!AD$1&lt;='Gastos Gerais'!$E$4:$E$999),-('Gastos Gerais'!$C$4:$C$999))</f>
        <v>298800</v>
      </c>
      <c r="AE55" s="149">
        <f>SUMPRODUCT(-('Gastos Gerais'!$B$4:$B$999=Analítico!$B55),-(Analítico!AE$1&gt;='Gastos Gerais'!$D$4:$D$999),-(Analítico!AE$1&lt;='Gastos Gerais'!$E$4:$E$999),-('Gastos Gerais'!$C$4:$C$999))</f>
        <v>298800</v>
      </c>
      <c r="AF55" s="149">
        <f>SUMPRODUCT(-('Gastos Gerais'!$B$4:$B$999=Analítico!$B55),-(Analítico!AF$1&gt;='Gastos Gerais'!$D$4:$D$999),-(Analítico!AF$1&lt;='Gastos Gerais'!$E$4:$E$999),-('Gastos Gerais'!$C$4:$C$999))</f>
        <v>299627.84000000003</v>
      </c>
      <c r="AG55" s="149">
        <f>SUMPRODUCT(-('Gastos Gerais'!$B$4:$B$999=Analítico!$B55),-(Analítico!AG$1&gt;='Gastos Gerais'!$D$4:$D$999),-(Analítico!AG$1&lt;='Gastos Gerais'!$E$4:$E$999),-('Gastos Gerais'!$C$4:$C$999))</f>
        <v>359000</v>
      </c>
      <c r="AH55" s="149">
        <f>SUMPRODUCT(-('Gastos Gerais'!$B$4:$B$999=Analítico!$B55),-(Analítico!AH$1&gt;='Gastos Gerais'!$D$4:$D$999),-(Analítico!AH$1&lt;='Gastos Gerais'!$E$4:$E$999),-('Gastos Gerais'!$C$4:$C$999))</f>
        <v>359000</v>
      </c>
      <c r="AI55" s="149">
        <f>SUMPRODUCT(-('Gastos Gerais'!$B$4:$B$999=Analítico!$B55),-(Analítico!AI$1&gt;='Gastos Gerais'!$D$4:$D$999),-(Analítico!AI$1&lt;='Gastos Gerais'!$E$4:$E$999),-('Gastos Gerais'!$C$4:$C$999))</f>
        <v>359000</v>
      </c>
      <c r="AJ55" s="149">
        <f>SUMPRODUCT(-('Gastos Gerais'!$B$4:$B$999=Analítico!$B55),-(Analítico!AJ$1&gt;='Gastos Gerais'!$D$4:$D$999),-(Analítico!AJ$1&lt;='Gastos Gerais'!$E$4:$E$999),-('Gastos Gerais'!$C$4:$C$999))</f>
        <v>359000</v>
      </c>
      <c r="AK55" s="149">
        <f>SUMPRODUCT(-('Gastos Gerais'!$B$4:$B$999=Analítico!$B55),-(Analítico!AK$1&gt;='Gastos Gerais'!$D$4:$D$999),-(Analítico!AK$1&lt;='Gastos Gerais'!$E$4:$E$999),-('Gastos Gerais'!$C$4:$C$999))</f>
        <v>359000</v>
      </c>
      <c r="AL55" s="149">
        <f>SUMPRODUCT(-('Gastos Gerais'!$B$4:$B$999=Analítico!$B55),-(Analítico!AL$1&gt;='Gastos Gerais'!$D$4:$D$999),-(Analítico!AL$1&lt;='Gastos Gerais'!$E$4:$E$999),-('Gastos Gerais'!$C$4:$C$999))</f>
        <v>359000</v>
      </c>
      <c r="AM55" s="149">
        <f>SUMPRODUCT(-('Gastos Gerais'!$B$4:$B$999=Analítico!$B55),-(Analítico!AM$1&gt;='Gastos Gerais'!$D$4:$D$999),-(Analítico!AM$1&lt;='Gastos Gerais'!$E$4:$E$999),-('Gastos Gerais'!$C$4:$C$999))</f>
        <v>359000</v>
      </c>
      <c r="AN55" s="149">
        <f>SUMPRODUCT(-('Gastos Gerais'!$B$4:$B$999=Analítico!$B55),-(Analítico!AN$1&gt;='Gastos Gerais'!$D$4:$D$999),-(Analítico!AN$1&lt;='Gastos Gerais'!$E$4:$E$999),-('Gastos Gerais'!$C$4:$C$999))</f>
        <v>359000</v>
      </c>
      <c r="AO55" s="149">
        <f>SUMPRODUCT(-('Gastos Gerais'!$B$4:$B$999=Analítico!$B55),-(Analítico!AO$1&gt;='Gastos Gerais'!$D$4:$D$999),-(Analítico!AO$1&lt;='Gastos Gerais'!$E$4:$E$999),-('Gastos Gerais'!$C$4:$C$999))</f>
        <v>359000</v>
      </c>
      <c r="AP55" s="149">
        <f>SUMPRODUCT(-('Gastos Gerais'!$B$4:$B$999=Analítico!$B55),-(Analítico!AP$1&gt;='Gastos Gerais'!$D$4:$D$999),-(Analítico!AP$1&lt;='Gastos Gerais'!$E$4:$E$999),-('Gastos Gerais'!$C$4:$C$999))</f>
        <v>359000</v>
      </c>
      <c r="AQ55" s="149">
        <f>SUMPRODUCT(-('Gastos Gerais'!$B$4:$B$999=Analítico!$B55),-(Analítico!AQ$1&gt;='Gastos Gerais'!$D$4:$D$999),-(Analítico!AQ$1&lt;='Gastos Gerais'!$E$4:$E$999),-('Gastos Gerais'!$C$4:$C$999))</f>
        <v>359000</v>
      </c>
      <c r="AR55" s="149">
        <f>SUMPRODUCT(-('Gastos Gerais'!$B$4:$B$999=Analítico!$B55),-(Analítico!AR$1&gt;='Gastos Gerais'!$D$4:$D$999),-(Analítico!AR$1&lt;='Gastos Gerais'!$E$4:$E$999),-('Gastos Gerais'!$C$4:$C$999))</f>
        <v>359234.16</v>
      </c>
      <c r="AS55" s="149">
        <f>SUMPRODUCT(-('Gastos Gerais'!$B$4:$B$999=Analítico!$B55),-(Analítico!AS$1&gt;='Gastos Gerais'!$D$4:$D$999),-(Analítico!AS$1&lt;='Gastos Gerais'!$E$4:$E$999),-('Gastos Gerais'!$C$4:$C$999))</f>
        <v>0</v>
      </c>
      <c r="AT55" s="149">
        <f>SUMPRODUCT(-('Gastos Gerais'!$B$4:$B$999=Analítico!$B55),-(Analítico!AT$1&gt;='Gastos Gerais'!$D$4:$D$999),-(Analítico!AT$1&lt;='Gastos Gerais'!$E$4:$E$999),-('Gastos Gerais'!$C$4:$C$999))</f>
        <v>0</v>
      </c>
      <c r="AU55" s="149">
        <f>SUMPRODUCT(-('Gastos Gerais'!$B$4:$B$999=Analítico!$B55),-(Analítico!AU$1&gt;='Gastos Gerais'!$D$4:$D$999),-(Analítico!AU$1&lt;='Gastos Gerais'!$E$4:$E$999),-('Gastos Gerais'!$C$4:$C$999))</f>
        <v>0</v>
      </c>
      <c r="AV55" s="149">
        <f>SUMPRODUCT(-('Gastos Gerais'!$B$4:$B$999=Analítico!$B55),-(Analítico!AV$1&gt;='Gastos Gerais'!$D$4:$D$999),-(Analítico!AV$1&lt;='Gastos Gerais'!$E$4:$E$999),-('Gastos Gerais'!$C$4:$C$999))</f>
        <v>0</v>
      </c>
      <c r="AW55" s="149">
        <f>SUMPRODUCT(-('Gastos Gerais'!$B$4:$B$999=Analítico!$B55),-(Analítico!AW$1&gt;='Gastos Gerais'!$D$4:$D$999),-(Analítico!AW$1&lt;='Gastos Gerais'!$E$4:$E$999),-('Gastos Gerais'!$C$4:$C$999))</f>
        <v>0</v>
      </c>
      <c r="AX55" s="149">
        <f>SUMPRODUCT(-('Gastos Gerais'!$B$4:$B$999=Analítico!$B55),-(Analítico!AX$1&gt;='Gastos Gerais'!$D$4:$D$999),-(Analítico!AX$1&lt;='Gastos Gerais'!$E$4:$E$999),-('Gastos Gerais'!$C$4:$C$999))</f>
        <v>0</v>
      </c>
      <c r="AY55" s="144">
        <f t="shared" ref="AY55:AY86" si="49">SUM(C55:AX55)</f>
        <v>12452853.65</v>
      </c>
      <c r="AZ55" s="156">
        <f t="shared" ref="AZ55:AZ86" ca="1" si="50">IF($AY$183=0,0,AY55/$AY$183)</f>
        <v>0.10393738277433005</v>
      </c>
      <c r="BJ55" s="247"/>
      <c r="BK55" s="247"/>
    </row>
    <row r="56" spans="1:69" s="99" customFormat="1" ht="23.25" customHeight="1">
      <c r="A56" s="216" t="s">
        <v>11</v>
      </c>
      <c r="B56" s="217" t="s">
        <v>143</v>
      </c>
      <c r="C56" s="149">
        <f>SUMPRODUCT(-('Gastos Gerais'!$B$4:$B$999=Analítico!$B56),-(Analítico!C$1&gt;='Gastos Gerais'!$D$4:$D$999),-(Analítico!C$1&lt;='Gastos Gerais'!$E$4:$E$999),-('Gastos Gerais'!$C$4:$C$999))</f>
        <v>0</v>
      </c>
      <c r="D56" s="149">
        <f>SUMPRODUCT(-('Gastos Gerais'!$B$4:$B$999=Analítico!$B56),-(Analítico!D$1&gt;='Gastos Gerais'!$D$4:$D$999),-(Analítico!D$1&lt;='Gastos Gerais'!$E$4:$E$999),-('Gastos Gerais'!$C$4:$C$999))</f>
        <v>0</v>
      </c>
      <c r="E56" s="149">
        <f>SUMPRODUCT(-('Gastos Gerais'!$B$4:$B$999=Analítico!$B56),-(Analítico!E$1&gt;='Gastos Gerais'!$D$4:$D$999),-(Analítico!E$1&lt;='Gastos Gerais'!$E$4:$E$999),-('Gastos Gerais'!$C$4:$C$999))</f>
        <v>0</v>
      </c>
      <c r="F56" s="149">
        <f>SUMPRODUCT(-('Gastos Gerais'!$B$4:$B$999=Analítico!$B56),-(Analítico!F$1&gt;='Gastos Gerais'!$D$4:$D$999),-(Analítico!F$1&lt;='Gastos Gerais'!$E$4:$E$999),-('Gastos Gerais'!$C$4:$C$999))</f>
        <v>0</v>
      </c>
      <c r="G56" s="149">
        <f>SUMPRODUCT(-('Gastos Gerais'!$B$4:$B$999=Analítico!$B56),-(Analítico!G$1&gt;='Gastos Gerais'!$D$4:$D$999),-(Analítico!G$1&lt;='Gastos Gerais'!$E$4:$E$999),-('Gastos Gerais'!$C$4:$C$999))</f>
        <v>0</v>
      </c>
      <c r="H56" s="149">
        <f>SUMPRODUCT(-('Gastos Gerais'!$B$4:$B$999=Analítico!$B56),-(Analítico!H$1&gt;='Gastos Gerais'!$D$4:$D$999),-(Analítico!H$1&lt;='Gastos Gerais'!$E$4:$E$999),-('Gastos Gerais'!$C$4:$C$999))</f>
        <v>0</v>
      </c>
      <c r="I56" s="149">
        <f>SUMPRODUCT(-('Gastos Gerais'!$B$4:$B$999=Analítico!$B56),-(Analítico!I$1&gt;='Gastos Gerais'!$D$4:$D$999),-(Analítico!I$1&lt;='Gastos Gerais'!$E$4:$E$999),-('Gastos Gerais'!$C$4:$C$999))</f>
        <v>0</v>
      </c>
      <c r="J56" s="149">
        <f>SUMPRODUCT(-('Gastos Gerais'!$B$4:$B$999=Analítico!$B56),-(Analítico!J$1&gt;='Gastos Gerais'!$D$4:$D$999),-(Analítico!J$1&lt;='Gastos Gerais'!$E$4:$E$999),-('Gastos Gerais'!$C$4:$C$999))</f>
        <v>0</v>
      </c>
      <c r="K56" s="149">
        <f>SUMPRODUCT(-('Gastos Gerais'!$B$4:$B$999=Analítico!$B56),-(Analítico!K$1&gt;='Gastos Gerais'!$D$4:$D$999),-(Analítico!K$1&lt;='Gastos Gerais'!$E$4:$E$999),-('Gastos Gerais'!$C$4:$C$999))</f>
        <v>0</v>
      </c>
      <c r="L56" s="149">
        <f>SUMPRODUCT(-('Gastos Gerais'!$B$4:$B$999=Analítico!$B56),-(Analítico!L$1&gt;='Gastos Gerais'!$D$4:$D$999),-(Analítico!L$1&lt;='Gastos Gerais'!$E$4:$E$999),-('Gastos Gerais'!$C$4:$C$999))</f>
        <v>0</v>
      </c>
      <c r="M56" s="149">
        <f>SUMPRODUCT(-('Gastos Gerais'!$B$4:$B$999=Analítico!$B56),-(Analítico!M$1&gt;='Gastos Gerais'!$D$4:$D$999),-(Analítico!M$1&lt;='Gastos Gerais'!$E$4:$E$999),-('Gastos Gerais'!$C$4:$C$999))</f>
        <v>0</v>
      </c>
      <c r="N56" s="149">
        <f>SUMPRODUCT(-('Gastos Gerais'!$B$4:$B$999=Analítico!$B56),-(Analítico!N$1&gt;='Gastos Gerais'!$D$4:$D$999),-(Analítico!N$1&lt;='Gastos Gerais'!$E$4:$E$999),-('Gastos Gerais'!$C$4:$C$999))</f>
        <v>0</v>
      </c>
      <c r="O56" s="149">
        <f>SUMPRODUCT(-('Gastos Gerais'!$B$4:$B$999=Analítico!$B56),-(Analítico!O$1&gt;='Gastos Gerais'!$D$4:$D$999),-(Analítico!O$1&lt;='Gastos Gerais'!$E$4:$E$999),-('Gastos Gerais'!$C$4:$C$999))</f>
        <v>0</v>
      </c>
      <c r="P56" s="149">
        <f>SUMPRODUCT(-('Gastos Gerais'!$B$4:$B$999=Analítico!$B56),-(Analítico!P$1&gt;='Gastos Gerais'!$D$4:$D$999),-(Analítico!P$1&lt;='Gastos Gerais'!$E$4:$E$999),-('Gastos Gerais'!$C$4:$C$999))</f>
        <v>0</v>
      </c>
      <c r="Q56" s="149">
        <f>SUMPRODUCT(-('Gastos Gerais'!$B$4:$B$999=Analítico!$B56),-(Analítico!Q$1&gt;='Gastos Gerais'!$D$4:$D$999),-(Analítico!Q$1&lt;='Gastos Gerais'!$E$4:$E$999),-('Gastos Gerais'!$C$4:$C$999))</f>
        <v>0</v>
      </c>
      <c r="R56" s="149">
        <f>SUMPRODUCT(-('Gastos Gerais'!$B$4:$B$999=Analítico!$B56),-(Analítico!R$1&gt;='Gastos Gerais'!$D$4:$D$999),-(Analítico!R$1&lt;='Gastos Gerais'!$E$4:$E$999),-('Gastos Gerais'!$C$4:$C$999))</f>
        <v>0</v>
      </c>
      <c r="S56" s="149">
        <f>SUMPRODUCT(-('Gastos Gerais'!$B$4:$B$999=Analítico!$B56),-(Analítico!S$1&gt;='Gastos Gerais'!$D$4:$D$999),-(Analítico!S$1&lt;='Gastos Gerais'!$E$4:$E$999),-('Gastos Gerais'!$C$4:$C$999))</f>
        <v>0</v>
      </c>
      <c r="T56" s="149">
        <f>SUMPRODUCT(-('Gastos Gerais'!$B$4:$B$999=Analítico!$B56),-(Analítico!T$1&gt;='Gastos Gerais'!$D$4:$D$999),-(Analítico!T$1&lt;='Gastos Gerais'!$E$4:$E$999),-('Gastos Gerais'!$C$4:$C$999))</f>
        <v>0</v>
      </c>
      <c r="U56" s="149">
        <f>SUMPRODUCT(-('Gastos Gerais'!$B$4:$B$999=Analítico!$B56),-(Analítico!U$1&gt;='Gastos Gerais'!$D$4:$D$999),-(Analítico!U$1&lt;='Gastos Gerais'!$E$4:$E$999),-('Gastos Gerais'!$C$4:$C$999))</f>
        <v>0</v>
      </c>
      <c r="V56" s="149">
        <f>SUMPRODUCT(-('Gastos Gerais'!$B$4:$B$999=Analítico!$B56),-(Analítico!V$1&gt;='Gastos Gerais'!$D$4:$D$999),-(Analítico!V$1&lt;='Gastos Gerais'!$E$4:$E$999),-('Gastos Gerais'!$C$4:$C$999))</f>
        <v>0</v>
      </c>
      <c r="W56" s="149">
        <f>SUMPRODUCT(-('Gastos Gerais'!$B$4:$B$999=Analítico!$B56),-(Analítico!W$1&gt;='Gastos Gerais'!$D$4:$D$999),-(Analítico!W$1&lt;='Gastos Gerais'!$E$4:$E$999),-('Gastos Gerais'!$C$4:$C$999))</f>
        <v>0</v>
      </c>
      <c r="X56" s="149">
        <f>SUMPRODUCT(-('Gastos Gerais'!$B$4:$B$999=Analítico!$B56),-(Analítico!X$1&gt;='Gastos Gerais'!$D$4:$D$999),-(Analítico!X$1&lt;='Gastos Gerais'!$E$4:$E$999),-('Gastos Gerais'!$C$4:$C$999))</f>
        <v>0</v>
      </c>
      <c r="Y56" s="149">
        <f>SUMPRODUCT(-('Gastos Gerais'!$B$4:$B$999=Analítico!$B56),-(Analítico!Y$1&gt;='Gastos Gerais'!$D$4:$D$999),-(Analítico!Y$1&lt;='Gastos Gerais'!$E$4:$E$999),-('Gastos Gerais'!$C$4:$C$999))</f>
        <v>0</v>
      </c>
      <c r="Z56" s="149">
        <f>SUMPRODUCT(-('Gastos Gerais'!$B$4:$B$999=Analítico!$B56),-(Analítico!Z$1&gt;='Gastos Gerais'!$D$4:$D$999),-(Analítico!Z$1&lt;='Gastos Gerais'!$E$4:$E$999),-('Gastos Gerais'!$C$4:$C$999))</f>
        <v>0</v>
      </c>
      <c r="AA56" s="149">
        <f>SUMPRODUCT(-('Gastos Gerais'!$B$4:$B$999=Analítico!$B56),-(Analítico!AA$1&gt;='Gastos Gerais'!$D$4:$D$999),-(Analítico!AA$1&lt;='Gastos Gerais'!$E$4:$E$999),-('Gastos Gerais'!$C$4:$C$999))</f>
        <v>0</v>
      </c>
      <c r="AB56" s="149">
        <f>SUMPRODUCT(-('Gastos Gerais'!$B$4:$B$999=Analítico!$B56),-(Analítico!AB$1&gt;='Gastos Gerais'!$D$4:$D$999),-(Analítico!AB$1&lt;='Gastos Gerais'!$E$4:$E$999),-('Gastos Gerais'!$C$4:$C$999))</f>
        <v>0</v>
      </c>
      <c r="AC56" s="149">
        <f>SUMPRODUCT(-('Gastos Gerais'!$B$4:$B$999=Analítico!$B56),-(Analítico!AC$1&gt;='Gastos Gerais'!$D$4:$D$999),-(Analítico!AC$1&lt;='Gastos Gerais'!$E$4:$E$999),-('Gastos Gerais'!$C$4:$C$999))</f>
        <v>0</v>
      </c>
      <c r="AD56" s="149">
        <f>SUMPRODUCT(-('Gastos Gerais'!$B$4:$B$999=Analítico!$B56),-(Analítico!AD$1&gt;='Gastos Gerais'!$D$4:$D$999),-(Analítico!AD$1&lt;='Gastos Gerais'!$E$4:$E$999),-('Gastos Gerais'!$C$4:$C$999))</f>
        <v>0</v>
      </c>
      <c r="AE56" s="149">
        <f>SUMPRODUCT(-('Gastos Gerais'!$B$4:$B$999=Analítico!$B56),-(Analítico!AE$1&gt;='Gastos Gerais'!$D$4:$D$999),-(Analítico!AE$1&lt;='Gastos Gerais'!$E$4:$E$999),-('Gastos Gerais'!$C$4:$C$999))</f>
        <v>0</v>
      </c>
      <c r="AF56" s="149">
        <f>SUMPRODUCT(-('Gastos Gerais'!$B$4:$B$999=Analítico!$B56),-(Analítico!AF$1&gt;='Gastos Gerais'!$D$4:$D$999),-(Analítico!AF$1&lt;='Gastos Gerais'!$E$4:$E$999),-('Gastos Gerais'!$C$4:$C$999))</f>
        <v>0</v>
      </c>
      <c r="AG56" s="149">
        <f>SUMPRODUCT(-('Gastos Gerais'!$B$4:$B$999=Analítico!$B56),-(Analítico!AG$1&gt;='Gastos Gerais'!$D$4:$D$999),-(Analítico!AG$1&lt;='Gastos Gerais'!$E$4:$E$999),-('Gastos Gerais'!$C$4:$C$999))</f>
        <v>0</v>
      </c>
      <c r="AH56" s="149">
        <f>SUMPRODUCT(-('Gastos Gerais'!$B$4:$B$999=Analítico!$B56),-(Analítico!AH$1&gt;='Gastos Gerais'!$D$4:$D$999),-(Analítico!AH$1&lt;='Gastos Gerais'!$E$4:$E$999),-('Gastos Gerais'!$C$4:$C$999))</f>
        <v>0</v>
      </c>
      <c r="AI56" s="149">
        <f>SUMPRODUCT(-('Gastos Gerais'!$B$4:$B$999=Analítico!$B56),-(Analítico!AI$1&gt;='Gastos Gerais'!$D$4:$D$999),-(Analítico!AI$1&lt;='Gastos Gerais'!$E$4:$E$999),-('Gastos Gerais'!$C$4:$C$999))</f>
        <v>0</v>
      </c>
      <c r="AJ56" s="149">
        <f>SUMPRODUCT(-('Gastos Gerais'!$B$4:$B$999=Analítico!$B56),-(Analítico!AJ$1&gt;='Gastos Gerais'!$D$4:$D$999),-(Analítico!AJ$1&lt;='Gastos Gerais'!$E$4:$E$999),-('Gastos Gerais'!$C$4:$C$999))</f>
        <v>0</v>
      </c>
      <c r="AK56" s="149">
        <f>SUMPRODUCT(-('Gastos Gerais'!$B$4:$B$999=Analítico!$B56),-(Analítico!AK$1&gt;='Gastos Gerais'!$D$4:$D$999),-(Analítico!AK$1&lt;='Gastos Gerais'!$E$4:$E$999),-('Gastos Gerais'!$C$4:$C$999))</f>
        <v>0</v>
      </c>
      <c r="AL56" s="149">
        <f>SUMPRODUCT(-('Gastos Gerais'!$B$4:$B$999=Analítico!$B56),-(Analítico!AL$1&gt;='Gastos Gerais'!$D$4:$D$999),-(Analítico!AL$1&lt;='Gastos Gerais'!$E$4:$E$999),-('Gastos Gerais'!$C$4:$C$999))</f>
        <v>0</v>
      </c>
      <c r="AM56" s="149">
        <f>SUMPRODUCT(-('Gastos Gerais'!$B$4:$B$999=Analítico!$B56),-(Analítico!AM$1&gt;='Gastos Gerais'!$D$4:$D$999),-(Analítico!AM$1&lt;='Gastos Gerais'!$E$4:$E$999),-('Gastos Gerais'!$C$4:$C$999))</f>
        <v>0</v>
      </c>
      <c r="AN56" s="149">
        <f>SUMPRODUCT(-('Gastos Gerais'!$B$4:$B$999=Analítico!$B56),-(Analítico!AN$1&gt;='Gastos Gerais'!$D$4:$D$999),-(Analítico!AN$1&lt;='Gastos Gerais'!$E$4:$E$999),-('Gastos Gerais'!$C$4:$C$999))</f>
        <v>0</v>
      </c>
      <c r="AO56" s="149">
        <f>SUMPRODUCT(-('Gastos Gerais'!$B$4:$B$999=Analítico!$B56),-(Analítico!AO$1&gt;='Gastos Gerais'!$D$4:$D$999),-(Analítico!AO$1&lt;='Gastos Gerais'!$E$4:$E$999),-('Gastos Gerais'!$C$4:$C$999))</f>
        <v>0</v>
      </c>
      <c r="AP56" s="149">
        <f>SUMPRODUCT(-('Gastos Gerais'!$B$4:$B$999=Analítico!$B56),-(Analítico!AP$1&gt;='Gastos Gerais'!$D$4:$D$999),-(Analítico!AP$1&lt;='Gastos Gerais'!$E$4:$E$999),-('Gastos Gerais'!$C$4:$C$999))</f>
        <v>0</v>
      </c>
      <c r="AQ56" s="149">
        <f>SUMPRODUCT(-('Gastos Gerais'!$B$4:$B$999=Analítico!$B56),-(Analítico!AQ$1&gt;='Gastos Gerais'!$D$4:$D$999),-(Analítico!AQ$1&lt;='Gastos Gerais'!$E$4:$E$999),-('Gastos Gerais'!$C$4:$C$999))</f>
        <v>0</v>
      </c>
      <c r="AR56" s="149">
        <f>SUMPRODUCT(-('Gastos Gerais'!$B$4:$B$999=Analítico!$B56),-(Analítico!AR$1&gt;='Gastos Gerais'!$D$4:$D$999),-(Analítico!AR$1&lt;='Gastos Gerais'!$E$4:$E$999),-('Gastos Gerais'!$C$4:$C$999))</f>
        <v>0</v>
      </c>
      <c r="AS56" s="149">
        <f>SUMPRODUCT(-('Gastos Gerais'!$B$4:$B$999=Analítico!$B56),-(Analítico!AS$1&gt;='Gastos Gerais'!$D$4:$D$999),-(Analítico!AS$1&lt;='Gastos Gerais'!$E$4:$E$999),-('Gastos Gerais'!$C$4:$C$999))</f>
        <v>0</v>
      </c>
      <c r="AT56" s="149">
        <f>SUMPRODUCT(-('Gastos Gerais'!$B$4:$B$999=Analítico!$B56),-(Analítico!AT$1&gt;='Gastos Gerais'!$D$4:$D$999),-(Analítico!AT$1&lt;='Gastos Gerais'!$E$4:$E$999),-('Gastos Gerais'!$C$4:$C$999))</f>
        <v>0</v>
      </c>
      <c r="AU56" s="149">
        <f>SUMPRODUCT(-('Gastos Gerais'!$B$4:$B$999=Analítico!$B56),-(Analítico!AU$1&gt;='Gastos Gerais'!$D$4:$D$999),-(Analítico!AU$1&lt;='Gastos Gerais'!$E$4:$E$999),-('Gastos Gerais'!$C$4:$C$999))</f>
        <v>0</v>
      </c>
      <c r="AV56" s="149">
        <f>SUMPRODUCT(-('Gastos Gerais'!$B$4:$B$999=Analítico!$B56),-(Analítico!AV$1&gt;='Gastos Gerais'!$D$4:$D$999),-(Analítico!AV$1&lt;='Gastos Gerais'!$E$4:$E$999),-('Gastos Gerais'!$C$4:$C$999))</f>
        <v>0</v>
      </c>
      <c r="AW56" s="149">
        <f>SUMPRODUCT(-('Gastos Gerais'!$B$4:$B$999=Analítico!$B56),-(Analítico!AW$1&gt;='Gastos Gerais'!$D$4:$D$999),-(Analítico!AW$1&lt;='Gastos Gerais'!$E$4:$E$999),-('Gastos Gerais'!$C$4:$C$999))</f>
        <v>0</v>
      </c>
      <c r="AX56" s="149">
        <f>SUMPRODUCT(-('Gastos Gerais'!$B$4:$B$999=Analítico!$B56),-(Analítico!AX$1&gt;='Gastos Gerais'!$D$4:$D$999),-(Analítico!AX$1&lt;='Gastos Gerais'!$E$4:$E$999),-('Gastos Gerais'!$C$4:$C$999))</f>
        <v>0</v>
      </c>
      <c r="AY56" s="144">
        <f t="shared" si="49"/>
        <v>0</v>
      </c>
      <c r="AZ56" s="156">
        <f t="shared" ca="1" si="50"/>
        <v>0</v>
      </c>
      <c r="BJ56" s="247"/>
      <c r="BK56" s="247"/>
    </row>
    <row r="57" spans="1:69" s="99" customFormat="1" ht="23.25" customHeight="1">
      <c r="A57" s="216" t="s">
        <v>12</v>
      </c>
      <c r="B57" s="217" t="s">
        <v>442</v>
      </c>
      <c r="C57" s="149">
        <f>SUMPRODUCT(-('Gastos Gerais'!$B$4:$B$999=Analítico!$B57),-(Analítico!C$1&gt;='Gastos Gerais'!$D$4:$D$999),-(Analítico!C$1&lt;='Gastos Gerais'!$E$4:$E$999),-('Gastos Gerais'!$C$4:$C$999))</f>
        <v>0</v>
      </c>
      <c r="D57" s="149">
        <f>SUMPRODUCT(-('Gastos Gerais'!$B$4:$B$999=Analítico!$B57),-(Analítico!D$1&gt;='Gastos Gerais'!$D$4:$D$999),-(Analítico!D$1&lt;='Gastos Gerais'!$E$4:$E$999),-('Gastos Gerais'!$C$4:$C$999))</f>
        <v>0</v>
      </c>
      <c r="E57" s="149">
        <f>SUMPRODUCT(-('Gastos Gerais'!$B$4:$B$999=Analítico!$B57),-(Analítico!E$1&gt;='Gastos Gerais'!$D$4:$D$999),-(Analítico!E$1&lt;='Gastos Gerais'!$E$4:$E$999),-('Gastos Gerais'!$C$4:$C$999))</f>
        <v>0</v>
      </c>
      <c r="F57" s="149">
        <f>SUMPRODUCT(-('Gastos Gerais'!$B$4:$B$999=Analítico!$B57),-(Analítico!F$1&gt;='Gastos Gerais'!$D$4:$D$999),-(Analítico!F$1&lt;='Gastos Gerais'!$E$4:$E$999),-('Gastos Gerais'!$C$4:$C$999))</f>
        <v>0</v>
      </c>
      <c r="G57" s="149">
        <f>SUMPRODUCT(-('Gastos Gerais'!$B$4:$B$999=Analítico!$B57),-(Analítico!G$1&gt;='Gastos Gerais'!$D$4:$D$999),-(Analítico!G$1&lt;='Gastos Gerais'!$E$4:$E$999),-('Gastos Gerais'!$C$4:$C$999))</f>
        <v>0</v>
      </c>
      <c r="H57" s="149">
        <f>SUMPRODUCT(-('Gastos Gerais'!$B$4:$B$999=Analítico!$B57),-(Analítico!H$1&gt;='Gastos Gerais'!$D$4:$D$999),-(Analítico!H$1&lt;='Gastos Gerais'!$E$4:$E$999),-('Gastos Gerais'!$C$4:$C$999))</f>
        <v>0</v>
      </c>
      <c r="I57" s="149">
        <f>SUMPRODUCT(-('Gastos Gerais'!$B$4:$B$999=Analítico!$B57),-(Analítico!I$1&gt;='Gastos Gerais'!$D$4:$D$999),-(Analítico!I$1&lt;='Gastos Gerais'!$E$4:$E$999),-('Gastos Gerais'!$C$4:$C$999))</f>
        <v>0</v>
      </c>
      <c r="J57" s="149">
        <f>SUMPRODUCT(-('Gastos Gerais'!$B$4:$B$999=Analítico!$B57),-(Analítico!J$1&gt;='Gastos Gerais'!$D$4:$D$999),-(Analítico!J$1&lt;='Gastos Gerais'!$E$4:$E$999),-('Gastos Gerais'!$C$4:$C$999))</f>
        <v>0</v>
      </c>
      <c r="K57" s="149">
        <f>SUMPRODUCT(-('Gastos Gerais'!$B$4:$B$999=Analítico!$B57),-(Analítico!K$1&gt;='Gastos Gerais'!$D$4:$D$999),-(Analítico!K$1&lt;='Gastos Gerais'!$E$4:$E$999),-('Gastos Gerais'!$C$4:$C$999))</f>
        <v>0</v>
      </c>
      <c r="L57" s="149">
        <f>SUMPRODUCT(-('Gastos Gerais'!$B$4:$B$999=Analítico!$B57),-(Analítico!L$1&gt;='Gastos Gerais'!$D$4:$D$999),-(Analítico!L$1&lt;='Gastos Gerais'!$E$4:$E$999),-('Gastos Gerais'!$C$4:$C$999))</f>
        <v>0</v>
      </c>
      <c r="M57" s="149">
        <f>SUMPRODUCT(-('Gastos Gerais'!$B$4:$B$999=Analítico!$B57),-(Analítico!M$1&gt;='Gastos Gerais'!$D$4:$D$999),-(Analítico!M$1&lt;='Gastos Gerais'!$E$4:$E$999),-('Gastos Gerais'!$C$4:$C$999))</f>
        <v>0</v>
      </c>
      <c r="N57" s="149">
        <f>SUMPRODUCT(-('Gastos Gerais'!$B$4:$B$999=Analítico!$B57),-(Analítico!N$1&gt;='Gastos Gerais'!$D$4:$D$999),-(Analítico!N$1&lt;='Gastos Gerais'!$E$4:$E$999),-('Gastos Gerais'!$C$4:$C$999))</f>
        <v>0</v>
      </c>
      <c r="O57" s="149">
        <f>SUMPRODUCT(-('Gastos Gerais'!$B$4:$B$999=Analítico!$B57),-(Analítico!O$1&gt;='Gastos Gerais'!$D$4:$D$999),-(Analítico!O$1&lt;='Gastos Gerais'!$E$4:$E$999),-('Gastos Gerais'!$C$4:$C$999))</f>
        <v>0</v>
      </c>
      <c r="P57" s="149">
        <f>SUMPRODUCT(-('Gastos Gerais'!$B$4:$B$999=Analítico!$B57),-(Analítico!P$1&gt;='Gastos Gerais'!$D$4:$D$999),-(Analítico!P$1&lt;='Gastos Gerais'!$E$4:$E$999),-('Gastos Gerais'!$C$4:$C$999))</f>
        <v>0</v>
      </c>
      <c r="Q57" s="149">
        <f>SUMPRODUCT(-('Gastos Gerais'!$B$4:$B$999=Analítico!$B57),-(Analítico!Q$1&gt;='Gastos Gerais'!$D$4:$D$999),-(Analítico!Q$1&lt;='Gastos Gerais'!$E$4:$E$999),-('Gastos Gerais'!$C$4:$C$999))</f>
        <v>0</v>
      </c>
      <c r="R57" s="149">
        <f>SUMPRODUCT(-('Gastos Gerais'!$B$4:$B$999=Analítico!$B57),-(Analítico!R$1&gt;='Gastos Gerais'!$D$4:$D$999),-(Analítico!R$1&lt;='Gastos Gerais'!$E$4:$E$999),-('Gastos Gerais'!$C$4:$C$999))</f>
        <v>0</v>
      </c>
      <c r="S57" s="149">
        <f>SUMPRODUCT(-('Gastos Gerais'!$B$4:$B$999=Analítico!$B57),-(Analítico!S$1&gt;='Gastos Gerais'!$D$4:$D$999),-(Analítico!S$1&lt;='Gastos Gerais'!$E$4:$E$999),-('Gastos Gerais'!$C$4:$C$999))</f>
        <v>0</v>
      </c>
      <c r="T57" s="149">
        <f>SUMPRODUCT(-('Gastos Gerais'!$B$4:$B$999=Analítico!$B57),-(Analítico!T$1&gt;='Gastos Gerais'!$D$4:$D$999),-(Analítico!T$1&lt;='Gastos Gerais'!$E$4:$E$999),-('Gastos Gerais'!$C$4:$C$999))</f>
        <v>0</v>
      </c>
      <c r="U57" s="149">
        <f>SUMPRODUCT(-('Gastos Gerais'!$B$4:$B$999=Analítico!$B57),-(Analítico!U$1&gt;='Gastos Gerais'!$D$4:$D$999),-(Analítico!U$1&lt;='Gastos Gerais'!$E$4:$E$999),-('Gastos Gerais'!$C$4:$C$999))</f>
        <v>0</v>
      </c>
      <c r="V57" s="149">
        <f>SUMPRODUCT(-('Gastos Gerais'!$B$4:$B$999=Analítico!$B57),-(Analítico!V$1&gt;='Gastos Gerais'!$D$4:$D$999),-(Analítico!V$1&lt;='Gastos Gerais'!$E$4:$E$999),-('Gastos Gerais'!$C$4:$C$999))</f>
        <v>0</v>
      </c>
      <c r="W57" s="149">
        <f>SUMPRODUCT(-('Gastos Gerais'!$B$4:$B$999=Analítico!$B57),-(Analítico!W$1&gt;='Gastos Gerais'!$D$4:$D$999),-(Analítico!W$1&lt;='Gastos Gerais'!$E$4:$E$999),-('Gastos Gerais'!$C$4:$C$999))</f>
        <v>0</v>
      </c>
      <c r="X57" s="149">
        <f>SUMPRODUCT(-('Gastos Gerais'!$B$4:$B$999=Analítico!$B57),-(Analítico!X$1&gt;='Gastos Gerais'!$D$4:$D$999),-(Analítico!X$1&lt;='Gastos Gerais'!$E$4:$E$999),-('Gastos Gerais'!$C$4:$C$999))</f>
        <v>0</v>
      </c>
      <c r="Y57" s="149">
        <f>SUMPRODUCT(-('Gastos Gerais'!$B$4:$B$999=Analítico!$B57),-(Analítico!Y$1&gt;='Gastos Gerais'!$D$4:$D$999),-(Analítico!Y$1&lt;='Gastos Gerais'!$E$4:$E$999),-('Gastos Gerais'!$C$4:$C$999))</f>
        <v>0</v>
      </c>
      <c r="Z57" s="149">
        <f>SUMPRODUCT(-('Gastos Gerais'!$B$4:$B$999=Analítico!$B57),-(Analítico!Z$1&gt;='Gastos Gerais'!$D$4:$D$999),-(Analítico!Z$1&lt;='Gastos Gerais'!$E$4:$E$999),-('Gastos Gerais'!$C$4:$C$999))</f>
        <v>0</v>
      </c>
      <c r="AA57" s="149">
        <f>SUMPRODUCT(-('Gastos Gerais'!$B$4:$B$999=Analítico!$B57),-(Analítico!AA$1&gt;='Gastos Gerais'!$D$4:$D$999),-(Analítico!AA$1&lt;='Gastos Gerais'!$E$4:$E$999),-('Gastos Gerais'!$C$4:$C$999))</f>
        <v>0</v>
      </c>
      <c r="AB57" s="149">
        <f>SUMPRODUCT(-('Gastos Gerais'!$B$4:$B$999=Analítico!$B57),-(Analítico!AB$1&gt;='Gastos Gerais'!$D$4:$D$999),-(Analítico!AB$1&lt;='Gastos Gerais'!$E$4:$E$999),-('Gastos Gerais'!$C$4:$C$999))</f>
        <v>0</v>
      </c>
      <c r="AC57" s="149">
        <f>SUMPRODUCT(-('Gastos Gerais'!$B$4:$B$999=Analítico!$B57),-(Analítico!AC$1&gt;='Gastos Gerais'!$D$4:$D$999),-(Analítico!AC$1&lt;='Gastos Gerais'!$E$4:$E$999),-('Gastos Gerais'!$C$4:$C$999))</f>
        <v>0</v>
      </c>
      <c r="AD57" s="149">
        <f>SUMPRODUCT(-('Gastos Gerais'!$B$4:$B$999=Analítico!$B57),-(Analítico!AD$1&gt;='Gastos Gerais'!$D$4:$D$999),-(Analítico!AD$1&lt;='Gastos Gerais'!$E$4:$E$999),-('Gastos Gerais'!$C$4:$C$999))</f>
        <v>0</v>
      </c>
      <c r="AE57" s="149">
        <f>SUMPRODUCT(-('Gastos Gerais'!$B$4:$B$999=Analítico!$B57),-(Analítico!AE$1&gt;='Gastos Gerais'!$D$4:$D$999),-(Analítico!AE$1&lt;='Gastos Gerais'!$E$4:$E$999),-('Gastos Gerais'!$C$4:$C$999))</f>
        <v>0</v>
      </c>
      <c r="AF57" s="149">
        <f>SUMPRODUCT(-('Gastos Gerais'!$B$4:$B$999=Analítico!$B57),-(Analítico!AF$1&gt;='Gastos Gerais'!$D$4:$D$999),-(Analítico!AF$1&lt;='Gastos Gerais'!$E$4:$E$999),-('Gastos Gerais'!$C$4:$C$999))</f>
        <v>0</v>
      </c>
      <c r="AG57" s="149">
        <f>SUMPRODUCT(-('Gastos Gerais'!$B$4:$B$999=Analítico!$B57),-(Analítico!AG$1&gt;='Gastos Gerais'!$D$4:$D$999),-(Analítico!AG$1&lt;='Gastos Gerais'!$E$4:$E$999),-('Gastos Gerais'!$C$4:$C$999))</f>
        <v>0</v>
      </c>
      <c r="AH57" s="149">
        <f>SUMPRODUCT(-('Gastos Gerais'!$B$4:$B$999=Analítico!$B57),-(Analítico!AH$1&gt;='Gastos Gerais'!$D$4:$D$999),-(Analítico!AH$1&lt;='Gastos Gerais'!$E$4:$E$999),-('Gastos Gerais'!$C$4:$C$999))</f>
        <v>0</v>
      </c>
      <c r="AI57" s="149">
        <f>SUMPRODUCT(-('Gastos Gerais'!$B$4:$B$999=Analítico!$B57),-(Analítico!AI$1&gt;='Gastos Gerais'!$D$4:$D$999),-(Analítico!AI$1&lt;='Gastos Gerais'!$E$4:$E$999),-('Gastos Gerais'!$C$4:$C$999))</f>
        <v>0</v>
      </c>
      <c r="AJ57" s="149">
        <f>SUMPRODUCT(-('Gastos Gerais'!$B$4:$B$999=Analítico!$B57),-(Analítico!AJ$1&gt;='Gastos Gerais'!$D$4:$D$999),-(Analítico!AJ$1&lt;='Gastos Gerais'!$E$4:$E$999),-('Gastos Gerais'!$C$4:$C$999))</f>
        <v>0</v>
      </c>
      <c r="AK57" s="149">
        <f>SUMPRODUCT(-('Gastos Gerais'!$B$4:$B$999=Analítico!$B57),-(Analítico!AK$1&gt;='Gastos Gerais'!$D$4:$D$999),-(Analítico!AK$1&lt;='Gastos Gerais'!$E$4:$E$999),-('Gastos Gerais'!$C$4:$C$999))</f>
        <v>0</v>
      </c>
      <c r="AL57" s="149">
        <f>SUMPRODUCT(-('Gastos Gerais'!$B$4:$B$999=Analítico!$B57),-(Analítico!AL$1&gt;='Gastos Gerais'!$D$4:$D$999),-(Analítico!AL$1&lt;='Gastos Gerais'!$E$4:$E$999),-('Gastos Gerais'!$C$4:$C$999))</f>
        <v>0</v>
      </c>
      <c r="AM57" s="149">
        <f>SUMPRODUCT(-('Gastos Gerais'!$B$4:$B$999=Analítico!$B57),-(Analítico!AM$1&gt;='Gastos Gerais'!$D$4:$D$999),-(Analítico!AM$1&lt;='Gastos Gerais'!$E$4:$E$999),-('Gastos Gerais'!$C$4:$C$999))</f>
        <v>0</v>
      </c>
      <c r="AN57" s="149">
        <f>SUMPRODUCT(-('Gastos Gerais'!$B$4:$B$999=Analítico!$B57),-(Analítico!AN$1&gt;='Gastos Gerais'!$D$4:$D$999),-(Analítico!AN$1&lt;='Gastos Gerais'!$E$4:$E$999),-('Gastos Gerais'!$C$4:$C$999))</f>
        <v>0</v>
      </c>
      <c r="AO57" s="149">
        <f>SUMPRODUCT(-('Gastos Gerais'!$B$4:$B$999=Analítico!$B57),-(Analítico!AO$1&gt;='Gastos Gerais'!$D$4:$D$999),-(Analítico!AO$1&lt;='Gastos Gerais'!$E$4:$E$999),-('Gastos Gerais'!$C$4:$C$999))</f>
        <v>0</v>
      </c>
      <c r="AP57" s="149">
        <f>SUMPRODUCT(-('Gastos Gerais'!$B$4:$B$999=Analítico!$B57),-(Analítico!AP$1&gt;='Gastos Gerais'!$D$4:$D$999),-(Analítico!AP$1&lt;='Gastos Gerais'!$E$4:$E$999),-('Gastos Gerais'!$C$4:$C$999))</f>
        <v>0</v>
      </c>
      <c r="AQ57" s="149">
        <f>SUMPRODUCT(-('Gastos Gerais'!$B$4:$B$999=Analítico!$B57),-(Analítico!AQ$1&gt;='Gastos Gerais'!$D$4:$D$999),-(Analítico!AQ$1&lt;='Gastos Gerais'!$E$4:$E$999),-('Gastos Gerais'!$C$4:$C$999))</f>
        <v>0</v>
      </c>
      <c r="AR57" s="149">
        <f>SUMPRODUCT(-('Gastos Gerais'!$B$4:$B$999=Analítico!$B57),-(Analítico!AR$1&gt;='Gastos Gerais'!$D$4:$D$999),-(Analítico!AR$1&lt;='Gastos Gerais'!$E$4:$E$999),-('Gastos Gerais'!$C$4:$C$999))</f>
        <v>0</v>
      </c>
      <c r="AS57" s="149">
        <f>SUMPRODUCT(-('Gastos Gerais'!$B$4:$B$999=Analítico!$B57),-(Analítico!AS$1&gt;='Gastos Gerais'!$D$4:$D$999),-(Analítico!AS$1&lt;='Gastos Gerais'!$E$4:$E$999),-('Gastos Gerais'!$C$4:$C$999))</f>
        <v>0</v>
      </c>
      <c r="AT57" s="149">
        <f>SUMPRODUCT(-('Gastos Gerais'!$B$4:$B$999=Analítico!$B57),-(Analítico!AT$1&gt;='Gastos Gerais'!$D$4:$D$999),-(Analítico!AT$1&lt;='Gastos Gerais'!$E$4:$E$999),-('Gastos Gerais'!$C$4:$C$999))</f>
        <v>0</v>
      </c>
      <c r="AU57" s="149">
        <f>SUMPRODUCT(-('Gastos Gerais'!$B$4:$B$999=Analítico!$B57),-(Analítico!AU$1&gt;='Gastos Gerais'!$D$4:$D$999),-(Analítico!AU$1&lt;='Gastos Gerais'!$E$4:$E$999),-('Gastos Gerais'!$C$4:$C$999))</f>
        <v>0</v>
      </c>
      <c r="AV57" s="149">
        <f>SUMPRODUCT(-('Gastos Gerais'!$B$4:$B$999=Analítico!$B57),-(Analítico!AV$1&gt;='Gastos Gerais'!$D$4:$D$999),-(Analítico!AV$1&lt;='Gastos Gerais'!$E$4:$E$999),-('Gastos Gerais'!$C$4:$C$999))</f>
        <v>0</v>
      </c>
      <c r="AW57" s="149">
        <f>SUMPRODUCT(-('Gastos Gerais'!$B$4:$B$999=Analítico!$B57),-(Analítico!AW$1&gt;='Gastos Gerais'!$D$4:$D$999),-(Analítico!AW$1&lt;='Gastos Gerais'!$E$4:$E$999),-('Gastos Gerais'!$C$4:$C$999))</f>
        <v>0</v>
      </c>
      <c r="AX57" s="149">
        <f>SUMPRODUCT(-('Gastos Gerais'!$B$4:$B$999=Analítico!$B57),-(Analítico!AX$1&gt;='Gastos Gerais'!$D$4:$D$999),-(Analítico!AX$1&lt;='Gastos Gerais'!$E$4:$E$999),-('Gastos Gerais'!$C$4:$C$999))</f>
        <v>0</v>
      </c>
      <c r="AY57" s="144">
        <f t="shared" si="49"/>
        <v>0</v>
      </c>
      <c r="AZ57" s="156">
        <f t="shared" ca="1" si="50"/>
        <v>0</v>
      </c>
      <c r="BJ57" s="247"/>
      <c r="BK57" s="247"/>
    </row>
    <row r="58" spans="1:69" s="99" customFormat="1" ht="23.25" customHeight="1">
      <c r="A58" s="216" t="s">
        <v>13</v>
      </c>
      <c r="B58" s="217" t="s">
        <v>443</v>
      </c>
      <c r="C58" s="149">
        <f>SUMPRODUCT(-('Gastos Gerais'!$B$4:$B$999=Analítico!$B58),-(Analítico!C$1&gt;='Gastos Gerais'!$D$4:$D$999),-(Analítico!C$1&lt;='Gastos Gerais'!$E$4:$E$999),-('Gastos Gerais'!$C$4:$C$999))</f>
        <v>0</v>
      </c>
      <c r="D58" s="149">
        <f>SUMPRODUCT(-('Gastos Gerais'!$B$4:$B$999=Analítico!$B58),-(Analítico!D$1&gt;='Gastos Gerais'!$D$4:$D$999),-(Analítico!D$1&lt;='Gastos Gerais'!$E$4:$E$999),-('Gastos Gerais'!$C$4:$C$999))</f>
        <v>0</v>
      </c>
      <c r="E58" s="149">
        <f>SUMPRODUCT(-('Gastos Gerais'!$B$4:$B$999=Analítico!$B58),-(Analítico!E$1&gt;='Gastos Gerais'!$D$4:$D$999),-(Analítico!E$1&lt;='Gastos Gerais'!$E$4:$E$999),-('Gastos Gerais'!$C$4:$C$999))</f>
        <v>0</v>
      </c>
      <c r="F58" s="149">
        <f>SUMPRODUCT(-('Gastos Gerais'!$B$4:$B$999=Analítico!$B58),-(Analítico!F$1&gt;='Gastos Gerais'!$D$4:$D$999),-(Analítico!F$1&lt;='Gastos Gerais'!$E$4:$E$999),-('Gastos Gerais'!$C$4:$C$999))</f>
        <v>0</v>
      </c>
      <c r="G58" s="149">
        <f>SUMPRODUCT(-('Gastos Gerais'!$B$4:$B$999=Analítico!$B58),-(Analítico!G$1&gt;='Gastos Gerais'!$D$4:$D$999),-(Analítico!G$1&lt;='Gastos Gerais'!$E$4:$E$999),-('Gastos Gerais'!$C$4:$C$999))</f>
        <v>0</v>
      </c>
      <c r="H58" s="149">
        <f>SUMPRODUCT(-('Gastos Gerais'!$B$4:$B$999=Analítico!$B58),-(Analítico!H$1&gt;='Gastos Gerais'!$D$4:$D$999),-(Analítico!H$1&lt;='Gastos Gerais'!$E$4:$E$999),-('Gastos Gerais'!$C$4:$C$999))</f>
        <v>0</v>
      </c>
      <c r="I58" s="149">
        <f>SUMPRODUCT(-('Gastos Gerais'!$B$4:$B$999=Analítico!$B58),-(Analítico!I$1&gt;='Gastos Gerais'!$D$4:$D$999),-(Analítico!I$1&lt;='Gastos Gerais'!$E$4:$E$999),-('Gastos Gerais'!$C$4:$C$999))</f>
        <v>0</v>
      </c>
      <c r="J58" s="149">
        <f>SUMPRODUCT(-('Gastos Gerais'!$B$4:$B$999=Analítico!$B58),-(Analítico!J$1&gt;='Gastos Gerais'!$D$4:$D$999),-(Analítico!J$1&lt;='Gastos Gerais'!$E$4:$E$999),-('Gastos Gerais'!$C$4:$C$999))</f>
        <v>0</v>
      </c>
      <c r="K58" s="149">
        <f>SUMPRODUCT(-('Gastos Gerais'!$B$4:$B$999=Analítico!$B58),-(Analítico!K$1&gt;='Gastos Gerais'!$D$4:$D$999),-(Analítico!K$1&lt;='Gastos Gerais'!$E$4:$E$999),-('Gastos Gerais'!$C$4:$C$999))</f>
        <v>0</v>
      </c>
      <c r="L58" s="149">
        <f>SUMPRODUCT(-('Gastos Gerais'!$B$4:$B$999=Analítico!$B58),-(Analítico!L$1&gt;='Gastos Gerais'!$D$4:$D$999),-(Analítico!L$1&lt;='Gastos Gerais'!$E$4:$E$999),-('Gastos Gerais'!$C$4:$C$999))</f>
        <v>0</v>
      </c>
      <c r="M58" s="149">
        <f>SUMPRODUCT(-('Gastos Gerais'!$B$4:$B$999=Analítico!$B58),-(Analítico!M$1&gt;='Gastos Gerais'!$D$4:$D$999),-(Analítico!M$1&lt;='Gastos Gerais'!$E$4:$E$999),-('Gastos Gerais'!$C$4:$C$999))</f>
        <v>0</v>
      </c>
      <c r="N58" s="149">
        <f>SUMPRODUCT(-('Gastos Gerais'!$B$4:$B$999=Analítico!$B58),-(Analítico!N$1&gt;='Gastos Gerais'!$D$4:$D$999),-(Analítico!N$1&lt;='Gastos Gerais'!$E$4:$E$999),-('Gastos Gerais'!$C$4:$C$999))</f>
        <v>0</v>
      </c>
      <c r="O58" s="149">
        <f>SUMPRODUCT(-('Gastos Gerais'!$B$4:$B$999=Analítico!$B58),-(Analítico!O$1&gt;='Gastos Gerais'!$D$4:$D$999),-(Analítico!O$1&lt;='Gastos Gerais'!$E$4:$E$999),-('Gastos Gerais'!$C$4:$C$999))</f>
        <v>0</v>
      </c>
      <c r="P58" s="149">
        <f>SUMPRODUCT(-('Gastos Gerais'!$B$4:$B$999=Analítico!$B58),-(Analítico!P$1&gt;='Gastos Gerais'!$D$4:$D$999),-(Analítico!P$1&lt;='Gastos Gerais'!$E$4:$E$999),-('Gastos Gerais'!$C$4:$C$999))</f>
        <v>0</v>
      </c>
      <c r="Q58" s="149">
        <f>SUMPRODUCT(-('Gastos Gerais'!$B$4:$B$999=Analítico!$B58),-(Analítico!Q$1&gt;='Gastos Gerais'!$D$4:$D$999),-(Analítico!Q$1&lt;='Gastos Gerais'!$E$4:$E$999),-('Gastos Gerais'!$C$4:$C$999))</f>
        <v>0</v>
      </c>
      <c r="R58" s="149">
        <f>SUMPRODUCT(-('Gastos Gerais'!$B$4:$B$999=Analítico!$B58),-(Analítico!R$1&gt;='Gastos Gerais'!$D$4:$D$999),-(Analítico!R$1&lt;='Gastos Gerais'!$E$4:$E$999),-('Gastos Gerais'!$C$4:$C$999))</f>
        <v>0</v>
      </c>
      <c r="S58" s="149">
        <f>SUMPRODUCT(-('Gastos Gerais'!$B$4:$B$999=Analítico!$B58),-(Analítico!S$1&gt;='Gastos Gerais'!$D$4:$D$999),-(Analítico!S$1&lt;='Gastos Gerais'!$E$4:$E$999),-('Gastos Gerais'!$C$4:$C$999))</f>
        <v>0</v>
      </c>
      <c r="T58" s="149">
        <f>SUMPRODUCT(-('Gastos Gerais'!$B$4:$B$999=Analítico!$B58),-(Analítico!T$1&gt;='Gastos Gerais'!$D$4:$D$999),-(Analítico!T$1&lt;='Gastos Gerais'!$E$4:$E$999),-('Gastos Gerais'!$C$4:$C$999))</f>
        <v>0</v>
      </c>
      <c r="U58" s="149">
        <f>SUMPRODUCT(-('Gastos Gerais'!$B$4:$B$999=Analítico!$B58),-(Analítico!U$1&gt;='Gastos Gerais'!$D$4:$D$999),-(Analítico!U$1&lt;='Gastos Gerais'!$E$4:$E$999),-('Gastos Gerais'!$C$4:$C$999))</f>
        <v>0</v>
      </c>
      <c r="V58" s="149">
        <f>SUMPRODUCT(-('Gastos Gerais'!$B$4:$B$999=Analítico!$B58),-(Analítico!V$1&gt;='Gastos Gerais'!$D$4:$D$999),-(Analítico!V$1&lt;='Gastos Gerais'!$E$4:$E$999),-('Gastos Gerais'!$C$4:$C$999))</f>
        <v>0</v>
      </c>
      <c r="W58" s="149">
        <f>SUMPRODUCT(-('Gastos Gerais'!$B$4:$B$999=Analítico!$B58),-(Analítico!W$1&gt;='Gastos Gerais'!$D$4:$D$999),-(Analítico!W$1&lt;='Gastos Gerais'!$E$4:$E$999),-('Gastos Gerais'!$C$4:$C$999))</f>
        <v>0</v>
      </c>
      <c r="X58" s="149">
        <f>SUMPRODUCT(-('Gastos Gerais'!$B$4:$B$999=Analítico!$B58),-(Analítico!X$1&gt;='Gastos Gerais'!$D$4:$D$999),-(Analítico!X$1&lt;='Gastos Gerais'!$E$4:$E$999),-('Gastos Gerais'!$C$4:$C$999))</f>
        <v>0</v>
      </c>
      <c r="Y58" s="149">
        <f>SUMPRODUCT(-('Gastos Gerais'!$B$4:$B$999=Analítico!$B58),-(Analítico!Y$1&gt;='Gastos Gerais'!$D$4:$D$999),-(Analítico!Y$1&lt;='Gastos Gerais'!$E$4:$E$999),-('Gastos Gerais'!$C$4:$C$999))</f>
        <v>0</v>
      </c>
      <c r="Z58" s="149">
        <f>SUMPRODUCT(-('Gastos Gerais'!$B$4:$B$999=Analítico!$B58),-(Analítico!Z$1&gt;='Gastos Gerais'!$D$4:$D$999),-(Analítico!Z$1&lt;='Gastos Gerais'!$E$4:$E$999),-('Gastos Gerais'!$C$4:$C$999))</f>
        <v>0</v>
      </c>
      <c r="AA58" s="149">
        <f>SUMPRODUCT(-('Gastos Gerais'!$B$4:$B$999=Analítico!$B58),-(Analítico!AA$1&gt;='Gastos Gerais'!$D$4:$D$999),-(Analítico!AA$1&lt;='Gastos Gerais'!$E$4:$E$999),-('Gastos Gerais'!$C$4:$C$999))</f>
        <v>0</v>
      </c>
      <c r="AB58" s="149">
        <f>SUMPRODUCT(-('Gastos Gerais'!$B$4:$B$999=Analítico!$B58),-(Analítico!AB$1&gt;='Gastos Gerais'!$D$4:$D$999),-(Analítico!AB$1&lt;='Gastos Gerais'!$E$4:$E$999),-('Gastos Gerais'!$C$4:$C$999))</f>
        <v>0</v>
      </c>
      <c r="AC58" s="149">
        <f>SUMPRODUCT(-('Gastos Gerais'!$B$4:$B$999=Analítico!$B58),-(Analítico!AC$1&gt;='Gastos Gerais'!$D$4:$D$999),-(Analítico!AC$1&lt;='Gastos Gerais'!$E$4:$E$999),-('Gastos Gerais'!$C$4:$C$999))</f>
        <v>0</v>
      </c>
      <c r="AD58" s="149">
        <f>SUMPRODUCT(-('Gastos Gerais'!$B$4:$B$999=Analítico!$B58),-(Analítico!AD$1&gt;='Gastos Gerais'!$D$4:$D$999),-(Analítico!AD$1&lt;='Gastos Gerais'!$E$4:$E$999),-('Gastos Gerais'!$C$4:$C$999))</f>
        <v>0</v>
      </c>
      <c r="AE58" s="149">
        <f>SUMPRODUCT(-('Gastos Gerais'!$B$4:$B$999=Analítico!$B58),-(Analítico!AE$1&gt;='Gastos Gerais'!$D$4:$D$999),-(Analítico!AE$1&lt;='Gastos Gerais'!$E$4:$E$999),-('Gastos Gerais'!$C$4:$C$999))</f>
        <v>0</v>
      </c>
      <c r="AF58" s="149">
        <f>SUMPRODUCT(-('Gastos Gerais'!$B$4:$B$999=Analítico!$B58),-(Analítico!AF$1&gt;='Gastos Gerais'!$D$4:$D$999),-(Analítico!AF$1&lt;='Gastos Gerais'!$E$4:$E$999),-('Gastos Gerais'!$C$4:$C$999))</f>
        <v>0</v>
      </c>
      <c r="AG58" s="149">
        <f>SUMPRODUCT(-('Gastos Gerais'!$B$4:$B$999=Analítico!$B58),-(Analítico!AG$1&gt;='Gastos Gerais'!$D$4:$D$999),-(Analítico!AG$1&lt;='Gastos Gerais'!$E$4:$E$999),-('Gastos Gerais'!$C$4:$C$999))</f>
        <v>0</v>
      </c>
      <c r="AH58" s="149">
        <f>SUMPRODUCT(-('Gastos Gerais'!$B$4:$B$999=Analítico!$B58),-(Analítico!AH$1&gt;='Gastos Gerais'!$D$4:$D$999),-(Analítico!AH$1&lt;='Gastos Gerais'!$E$4:$E$999),-('Gastos Gerais'!$C$4:$C$999))</f>
        <v>0</v>
      </c>
      <c r="AI58" s="149">
        <f>SUMPRODUCT(-('Gastos Gerais'!$B$4:$B$999=Analítico!$B58),-(Analítico!AI$1&gt;='Gastos Gerais'!$D$4:$D$999),-(Analítico!AI$1&lt;='Gastos Gerais'!$E$4:$E$999),-('Gastos Gerais'!$C$4:$C$999))</f>
        <v>0</v>
      </c>
      <c r="AJ58" s="149">
        <f>SUMPRODUCT(-('Gastos Gerais'!$B$4:$B$999=Analítico!$B58),-(Analítico!AJ$1&gt;='Gastos Gerais'!$D$4:$D$999),-(Analítico!AJ$1&lt;='Gastos Gerais'!$E$4:$E$999),-('Gastos Gerais'!$C$4:$C$999))</f>
        <v>0</v>
      </c>
      <c r="AK58" s="149">
        <f>SUMPRODUCT(-('Gastos Gerais'!$B$4:$B$999=Analítico!$B58),-(Analítico!AK$1&gt;='Gastos Gerais'!$D$4:$D$999),-(Analítico!AK$1&lt;='Gastos Gerais'!$E$4:$E$999),-('Gastos Gerais'!$C$4:$C$999))</f>
        <v>0</v>
      </c>
      <c r="AL58" s="149">
        <f>SUMPRODUCT(-('Gastos Gerais'!$B$4:$B$999=Analítico!$B58),-(Analítico!AL$1&gt;='Gastos Gerais'!$D$4:$D$999),-(Analítico!AL$1&lt;='Gastos Gerais'!$E$4:$E$999),-('Gastos Gerais'!$C$4:$C$999))</f>
        <v>0</v>
      </c>
      <c r="AM58" s="149">
        <f>SUMPRODUCT(-('Gastos Gerais'!$B$4:$B$999=Analítico!$B58),-(Analítico!AM$1&gt;='Gastos Gerais'!$D$4:$D$999),-(Analítico!AM$1&lt;='Gastos Gerais'!$E$4:$E$999),-('Gastos Gerais'!$C$4:$C$999))</f>
        <v>0</v>
      </c>
      <c r="AN58" s="149">
        <f>SUMPRODUCT(-('Gastos Gerais'!$B$4:$B$999=Analítico!$B58),-(Analítico!AN$1&gt;='Gastos Gerais'!$D$4:$D$999),-(Analítico!AN$1&lt;='Gastos Gerais'!$E$4:$E$999),-('Gastos Gerais'!$C$4:$C$999))</f>
        <v>0</v>
      </c>
      <c r="AO58" s="149">
        <f>SUMPRODUCT(-('Gastos Gerais'!$B$4:$B$999=Analítico!$B58),-(Analítico!AO$1&gt;='Gastos Gerais'!$D$4:$D$999),-(Analítico!AO$1&lt;='Gastos Gerais'!$E$4:$E$999),-('Gastos Gerais'!$C$4:$C$999))</f>
        <v>0</v>
      </c>
      <c r="AP58" s="149">
        <f>SUMPRODUCT(-('Gastos Gerais'!$B$4:$B$999=Analítico!$B58),-(Analítico!AP$1&gt;='Gastos Gerais'!$D$4:$D$999),-(Analítico!AP$1&lt;='Gastos Gerais'!$E$4:$E$999),-('Gastos Gerais'!$C$4:$C$999))</f>
        <v>0</v>
      </c>
      <c r="AQ58" s="149">
        <f>SUMPRODUCT(-('Gastos Gerais'!$B$4:$B$999=Analítico!$B58),-(Analítico!AQ$1&gt;='Gastos Gerais'!$D$4:$D$999),-(Analítico!AQ$1&lt;='Gastos Gerais'!$E$4:$E$999),-('Gastos Gerais'!$C$4:$C$999))</f>
        <v>0</v>
      </c>
      <c r="AR58" s="149">
        <f>SUMPRODUCT(-('Gastos Gerais'!$B$4:$B$999=Analítico!$B58),-(Analítico!AR$1&gt;='Gastos Gerais'!$D$4:$D$999),-(Analítico!AR$1&lt;='Gastos Gerais'!$E$4:$E$999),-('Gastos Gerais'!$C$4:$C$999))</f>
        <v>0</v>
      </c>
      <c r="AS58" s="149">
        <f>SUMPRODUCT(-('Gastos Gerais'!$B$4:$B$999=Analítico!$B58),-(Analítico!AS$1&gt;='Gastos Gerais'!$D$4:$D$999),-(Analítico!AS$1&lt;='Gastos Gerais'!$E$4:$E$999),-('Gastos Gerais'!$C$4:$C$999))</f>
        <v>0</v>
      </c>
      <c r="AT58" s="149">
        <f>SUMPRODUCT(-('Gastos Gerais'!$B$4:$B$999=Analítico!$B58),-(Analítico!AT$1&gt;='Gastos Gerais'!$D$4:$D$999),-(Analítico!AT$1&lt;='Gastos Gerais'!$E$4:$E$999),-('Gastos Gerais'!$C$4:$C$999))</f>
        <v>0</v>
      </c>
      <c r="AU58" s="149">
        <f>SUMPRODUCT(-('Gastos Gerais'!$B$4:$B$999=Analítico!$B58),-(Analítico!AU$1&gt;='Gastos Gerais'!$D$4:$D$999),-(Analítico!AU$1&lt;='Gastos Gerais'!$E$4:$E$999),-('Gastos Gerais'!$C$4:$C$999))</f>
        <v>0</v>
      </c>
      <c r="AV58" s="149">
        <f>SUMPRODUCT(-('Gastos Gerais'!$B$4:$B$999=Analítico!$B58),-(Analítico!AV$1&gt;='Gastos Gerais'!$D$4:$D$999),-(Analítico!AV$1&lt;='Gastos Gerais'!$E$4:$E$999),-('Gastos Gerais'!$C$4:$C$999))</f>
        <v>0</v>
      </c>
      <c r="AW58" s="149">
        <f>SUMPRODUCT(-('Gastos Gerais'!$B$4:$B$999=Analítico!$B58),-(Analítico!AW$1&gt;='Gastos Gerais'!$D$4:$D$999),-(Analítico!AW$1&lt;='Gastos Gerais'!$E$4:$E$999),-('Gastos Gerais'!$C$4:$C$999))</f>
        <v>0</v>
      </c>
      <c r="AX58" s="149">
        <f>SUMPRODUCT(-('Gastos Gerais'!$B$4:$B$999=Analítico!$B58),-(Analítico!AX$1&gt;='Gastos Gerais'!$D$4:$D$999),-(Analítico!AX$1&lt;='Gastos Gerais'!$E$4:$E$999),-('Gastos Gerais'!$C$4:$C$999))</f>
        <v>0</v>
      </c>
      <c r="AY58" s="144">
        <f t="shared" si="49"/>
        <v>0</v>
      </c>
      <c r="AZ58" s="156">
        <f t="shared" ca="1" si="50"/>
        <v>0</v>
      </c>
      <c r="BJ58" s="247"/>
      <c r="BK58" s="247"/>
    </row>
    <row r="59" spans="1:69" s="99" customFormat="1" ht="23.25" customHeight="1">
      <c r="A59" s="216" t="s">
        <v>14</v>
      </c>
      <c r="B59" s="217" t="s">
        <v>74</v>
      </c>
      <c r="C59" s="149">
        <f>SUMPRODUCT(-('Gastos Gerais'!$B$4:$B$999=Analítico!$B59),-(Analítico!C$1&gt;='Gastos Gerais'!$D$4:$D$999),-(Analítico!C$1&lt;='Gastos Gerais'!$E$4:$E$999),-('Gastos Gerais'!$C$4:$C$999))</f>
        <v>0</v>
      </c>
      <c r="D59" s="149">
        <f>SUMPRODUCT(-('Gastos Gerais'!$B$4:$B$999=Analítico!$B59),-(Analítico!D$1&gt;='Gastos Gerais'!$D$4:$D$999),-(Analítico!D$1&lt;='Gastos Gerais'!$E$4:$E$999),-('Gastos Gerais'!$C$4:$C$999))</f>
        <v>0</v>
      </c>
      <c r="E59" s="149">
        <f>SUMPRODUCT(-('Gastos Gerais'!$B$4:$B$999=Analítico!$B59),-(Analítico!E$1&gt;='Gastos Gerais'!$D$4:$D$999),-(Analítico!E$1&lt;='Gastos Gerais'!$E$4:$E$999),-('Gastos Gerais'!$C$4:$C$999))</f>
        <v>0</v>
      </c>
      <c r="F59" s="149">
        <f>SUMPRODUCT(-('Gastos Gerais'!$B$4:$B$999=Analítico!$B59),-(Analítico!F$1&gt;='Gastos Gerais'!$D$4:$D$999),-(Analítico!F$1&lt;='Gastos Gerais'!$E$4:$E$999),-('Gastos Gerais'!$C$4:$C$999))</f>
        <v>0</v>
      </c>
      <c r="G59" s="149">
        <f>SUMPRODUCT(-('Gastos Gerais'!$B$4:$B$999=Analítico!$B59),-(Analítico!G$1&gt;='Gastos Gerais'!$D$4:$D$999),-(Analítico!G$1&lt;='Gastos Gerais'!$E$4:$E$999),-('Gastos Gerais'!$C$4:$C$999))</f>
        <v>0</v>
      </c>
      <c r="H59" s="149">
        <f>SUMPRODUCT(-('Gastos Gerais'!$B$4:$B$999=Analítico!$B59),-(Analítico!H$1&gt;='Gastos Gerais'!$D$4:$D$999),-(Analítico!H$1&lt;='Gastos Gerais'!$E$4:$E$999),-('Gastos Gerais'!$C$4:$C$999))</f>
        <v>0</v>
      </c>
      <c r="I59" s="149">
        <f>SUMPRODUCT(-('Gastos Gerais'!$B$4:$B$999=Analítico!$B59),-(Analítico!I$1&gt;='Gastos Gerais'!$D$4:$D$999),-(Analítico!I$1&lt;='Gastos Gerais'!$E$4:$E$999),-('Gastos Gerais'!$C$4:$C$999))</f>
        <v>0</v>
      </c>
      <c r="J59" s="149">
        <f>SUMPRODUCT(-('Gastos Gerais'!$B$4:$B$999=Analítico!$B59),-(Analítico!J$1&gt;='Gastos Gerais'!$D$4:$D$999),-(Analítico!J$1&lt;='Gastos Gerais'!$E$4:$E$999),-('Gastos Gerais'!$C$4:$C$999))</f>
        <v>0</v>
      </c>
      <c r="K59" s="149">
        <f>SUMPRODUCT(-('Gastos Gerais'!$B$4:$B$999=Analítico!$B59),-(Analítico!K$1&gt;='Gastos Gerais'!$D$4:$D$999),-(Analítico!K$1&lt;='Gastos Gerais'!$E$4:$E$999),-('Gastos Gerais'!$C$4:$C$999))</f>
        <v>0</v>
      </c>
      <c r="L59" s="149">
        <f>SUMPRODUCT(-('Gastos Gerais'!$B$4:$B$999=Analítico!$B59),-(Analítico!L$1&gt;='Gastos Gerais'!$D$4:$D$999),-(Analítico!L$1&lt;='Gastos Gerais'!$E$4:$E$999),-('Gastos Gerais'!$C$4:$C$999))</f>
        <v>0</v>
      </c>
      <c r="M59" s="149">
        <f>SUMPRODUCT(-('Gastos Gerais'!$B$4:$B$999=Analítico!$B59),-(Analítico!M$1&gt;='Gastos Gerais'!$D$4:$D$999),-(Analítico!M$1&lt;='Gastos Gerais'!$E$4:$E$999),-('Gastos Gerais'!$C$4:$C$999))</f>
        <v>0</v>
      </c>
      <c r="N59" s="149">
        <f>SUMPRODUCT(-('Gastos Gerais'!$B$4:$B$999=Analítico!$B59),-(Analítico!N$1&gt;='Gastos Gerais'!$D$4:$D$999),-(Analítico!N$1&lt;='Gastos Gerais'!$E$4:$E$999),-('Gastos Gerais'!$C$4:$C$999))</f>
        <v>0</v>
      </c>
      <c r="O59" s="149">
        <f>SUMPRODUCT(-('Gastos Gerais'!$B$4:$B$999=Analítico!$B59),-(Analítico!O$1&gt;='Gastos Gerais'!$D$4:$D$999),-(Analítico!O$1&lt;='Gastos Gerais'!$E$4:$E$999),-('Gastos Gerais'!$C$4:$C$999))</f>
        <v>0</v>
      </c>
      <c r="P59" s="149">
        <f>SUMPRODUCT(-('Gastos Gerais'!$B$4:$B$999=Analítico!$B59),-(Analítico!P$1&gt;='Gastos Gerais'!$D$4:$D$999),-(Analítico!P$1&lt;='Gastos Gerais'!$E$4:$E$999),-('Gastos Gerais'!$C$4:$C$999))</f>
        <v>0</v>
      </c>
      <c r="Q59" s="149">
        <f>SUMPRODUCT(-('Gastos Gerais'!$B$4:$B$999=Analítico!$B59),-(Analítico!Q$1&gt;='Gastos Gerais'!$D$4:$D$999),-(Analítico!Q$1&lt;='Gastos Gerais'!$E$4:$E$999),-('Gastos Gerais'!$C$4:$C$999))</f>
        <v>0</v>
      </c>
      <c r="R59" s="149">
        <f>SUMPRODUCT(-('Gastos Gerais'!$B$4:$B$999=Analítico!$B59),-(Analítico!R$1&gt;='Gastos Gerais'!$D$4:$D$999),-(Analítico!R$1&lt;='Gastos Gerais'!$E$4:$E$999),-('Gastos Gerais'!$C$4:$C$999))</f>
        <v>0</v>
      </c>
      <c r="S59" s="149">
        <f>SUMPRODUCT(-('Gastos Gerais'!$B$4:$B$999=Analítico!$B59),-(Analítico!S$1&gt;='Gastos Gerais'!$D$4:$D$999),-(Analítico!S$1&lt;='Gastos Gerais'!$E$4:$E$999),-('Gastos Gerais'!$C$4:$C$999))</f>
        <v>0</v>
      </c>
      <c r="T59" s="149">
        <f>SUMPRODUCT(-('Gastos Gerais'!$B$4:$B$999=Analítico!$B59),-(Analítico!T$1&gt;='Gastos Gerais'!$D$4:$D$999),-(Analítico!T$1&lt;='Gastos Gerais'!$E$4:$E$999),-('Gastos Gerais'!$C$4:$C$999))</f>
        <v>0</v>
      </c>
      <c r="U59" s="149">
        <f>SUMPRODUCT(-('Gastos Gerais'!$B$4:$B$999=Analítico!$B59),-(Analítico!U$1&gt;='Gastos Gerais'!$D$4:$D$999),-(Analítico!U$1&lt;='Gastos Gerais'!$E$4:$E$999),-('Gastos Gerais'!$C$4:$C$999))</f>
        <v>0</v>
      </c>
      <c r="V59" s="149">
        <f>SUMPRODUCT(-('Gastos Gerais'!$B$4:$B$999=Analítico!$B59),-(Analítico!V$1&gt;='Gastos Gerais'!$D$4:$D$999),-(Analítico!V$1&lt;='Gastos Gerais'!$E$4:$E$999),-('Gastos Gerais'!$C$4:$C$999))</f>
        <v>0</v>
      </c>
      <c r="W59" s="149">
        <f>SUMPRODUCT(-('Gastos Gerais'!$B$4:$B$999=Analítico!$B59),-(Analítico!W$1&gt;='Gastos Gerais'!$D$4:$D$999),-(Analítico!W$1&lt;='Gastos Gerais'!$E$4:$E$999),-('Gastos Gerais'!$C$4:$C$999))</f>
        <v>0</v>
      </c>
      <c r="X59" s="149">
        <f>SUMPRODUCT(-('Gastos Gerais'!$B$4:$B$999=Analítico!$B59),-(Analítico!X$1&gt;='Gastos Gerais'!$D$4:$D$999),-(Analítico!X$1&lt;='Gastos Gerais'!$E$4:$E$999),-('Gastos Gerais'!$C$4:$C$999))</f>
        <v>0</v>
      </c>
      <c r="Y59" s="149">
        <f>SUMPRODUCT(-('Gastos Gerais'!$B$4:$B$999=Analítico!$B59),-(Analítico!Y$1&gt;='Gastos Gerais'!$D$4:$D$999),-(Analítico!Y$1&lt;='Gastos Gerais'!$E$4:$E$999),-('Gastos Gerais'!$C$4:$C$999))</f>
        <v>0</v>
      </c>
      <c r="Z59" s="149">
        <f>SUMPRODUCT(-('Gastos Gerais'!$B$4:$B$999=Analítico!$B59),-(Analítico!Z$1&gt;='Gastos Gerais'!$D$4:$D$999),-(Analítico!Z$1&lt;='Gastos Gerais'!$E$4:$E$999),-('Gastos Gerais'!$C$4:$C$999))</f>
        <v>0</v>
      </c>
      <c r="AA59" s="149">
        <f>SUMPRODUCT(-('Gastos Gerais'!$B$4:$B$999=Analítico!$B59),-(Analítico!AA$1&gt;='Gastos Gerais'!$D$4:$D$999),-(Analítico!AA$1&lt;='Gastos Gerais'!$E$4:$E$999),-('Gastos Gerais'!$C$4:$C$999))</f>
        <v>0</v>
      </c>
      <c r="AB59" s="149">
        <f>SUMPRODUCT(-('Gastos Gerais'!$B$4:$B$999=Analítico!$B59),-(Analítico!AB$1&gt;='Gastos Gerais'!$D$4:$D$999),-(Analítico!AB$1&lt;='Gastos Gerais'!$E$4:$E$999),-('Gastos Gerais'!$C$4:$C$999))</f>
        <v>0</v>
      </c>
      <c r="AC59" s="149">
        <f>SUMPRODUCT(-('Gastos Gerais'!$B$4:$B$999=Analítico!$B59),-(Analítico!AC$1&gt;='Gastos Gerais'!$D$4:$D$999),-(Analítico!AC$1&lt;='Gastos Gerais'!$E$4:$E$999),-('Gastos Gerais'!$C$4:$C$999))</f>
        <v>0</v>
      </c>
      <c r="AD59" s="149">
        <f>SUMPRODUCT(-('Gastos Gerais'!$B$4:$B$999=Analítico!$B59),-(Analítico!AD$1&gt;='Gastos Gerais'!$D$4:$D$999),-(Analítico!AD$1&lt;='Gastos Gerais'!$E$4:$E$999),-('Gastos Gerais'!$C$4:$C$999))</f>
        <v>0</v>
      </c>
      <c r="AE59" s="149">
        <f>SUMPRODUCT(-('Gastos Gerais'!$B$4:$B$999=Analítico!$B59),-(Analítico!AE$1&gt;='Gastos Gerais'!$D$4:$D$999),-(Analítico!AE$1&lt;='Gastos Gerais'!$E$4:$E$999),-('Gastos Gerais'!$C$4:$C$999))</f>
        <v>0</v>
      </c>
      <c r="AF59" s="149">
        <f>SUMPRODUCT(-('Gastos Gerais'!$B$4:$B$999=Analítico!$B59),-(Analítico!AF$1&gt;='Gastos Gerais'!$D$4:$D$999),-(Analítico!AF$1&lt;='Gastos Gerais'!$E$4:$E$999),-('Gastos Gerais'!$C$4:$C$999))</f>
        <v>0</v>
      </c>
      <c r="AG59" s="149">
        <f>SUMPRODUCT(-('Gastos Gerais'!$B$4:$B$999=Analítico!$B59),-(Analítico!AG$1&gt;='Gastos Gerais'!$D$4:$D$999),-(Analítico!AG$1&lt;='Gastos Gerais'!$E$4:$E$999),-('Gastos Gerais'!$C$4:$C$999))</f>
        <v>0</v>
      </c>
      <c r="AH59" s="149">
        <f>SUMPRODUCT(-('Gastos Gerais'!$B$4:$B$999=Analítico!$B59),-(Analítico!AH$1&gt;='Gastos Gerais'!$D$4:$D$999),-(Analítico!AH$1&lt;='Gastos Gerais'!$E$4:$E$999),-('Gastos Gerais'!$C$4:$C$999))</f>
        <v>0</v>
      </c>
      <c r="AI59" s="149">
        <f>SUMPRODUCT(-('Gastos Gerais'!$B$4:$B$999=Analítico!$B59),-(Analítico!AI$1&gt;='Gastos Gerais'!$D$4:$D$999),-(Analítico!AI$1&lt;='Gastos Gerais'!$E$4:$E$999),-('Gastos Gerais'!$C$4:$C$999))</f>
        <v>0</v>
      </c>
      <c r="AJ59" s="149">
        <f>SUMPRODUCT(-('Gastos Gerais'!$B$4:$B$999=Analítico!$B59),-(Analítico!AJ$1&gt;='Gastos Gerais'!$D$4:$D$999),-(Analítico!AJ$1&lt;='Gastos Gerais'!$E$4:$E$999),-('Gastos Gerais'!$C$4:$C$999))</f>
        <v>0</v>
      </c>
      <c r="AK59" s="149">
        <f>SUMPRODUCT(-('Gastos Gerais'!$B$4:$B$999=Analítico!$B59),-(Analítico!AK$1&gt;='Gastos Gerais'!$D$4:$D$999),-(Analítico!AK$1&lt;='Gastos Gerais'!$E$4:$E$999),-('Gastos Gerais'!$C$4:$C$999))</f>
        <v>0</v>
      </c>
      <c r="AL59" s="149">
        <f>SUMPRODUCT(-('Gastos Gerais'!$B$4:$B$999=Analítico!$B59),-(Analítico!AL$1&gt;='Gastos Gerais'!$D$4:$D$999),-(Analítico!AL$1&lt;='Gastos Gerais'!$E$4:$E$999),-('Gastos Gerais'!$C$4:$C$999))</f>
        <v>0</v>
      </c>
      <c r="AM59" s="149">
        <f>SUMPRODUCT(-('Gastos Gerais'!$B$4:$B$999=Analítico!$B59),-(Analítico!AM$1&gt;='Gastos Gerais'!$D$4:$D$999),-(Analítico!AM$1&lt;='Gastos Gerais'!$E$4:$E$999),-('Gastos Gerais'!$C$4:$C$999))</f>
        <v>0</v>
      </c>
      <c r="AN59" s="149">
        <f>SUMPRODUCT(-('Gastos Gerais'!$B$4:$B$999=Analítico!$B59),-(Analítico!AN$1&gt;='Gastos Gerais'!$D$4:$D$999),-(Analítico!AN$1&lt;='Gastos Gerais'!$E$4:$E$999),-('Gastos Gerais'!$C$4:$C$999))</f>
        <v>0</v>
      </c>
      <c r="AO59" s="149">
        <f>SUMPRODUCT(-('Gastos Gerais'!$B$4:$B$999=Analítico!$B59),-(Analítico!AO$1&gt;='Gastos Gerais'!$D$4:$D$999),-(Analítico!AO$1&lt;='Gastos Gerais'!$E$4:$E$999),-('Gastos Gerais'!$C$4:$C$999))</f>
        <v>0</v>
      </c>
      <c r="AP59" s="149">
        <f>SUMPRODUCT(-('Gastos Gerais'!$B$4:$B$999=Analítico!$B59),-(Analítico!AP$1&gt;='Gastos Gerais'!$D$4:$D$999),-(Analítico!AP$1&lt;='Gastos Gerais'!$E$4:$E$999),-('Gastos Gerais'!$C$4:$C$999))</f>
        <v>0</v>
      </c>
      <c r="AQ59" s="149">
        <f>SUMPRODUCT(-('Gastos Gerais'!$B$4:$B$999=Analítico!$B59),-(Analítico!AQ$1&gt;='Gastos Gerais'!$D$4:$D$999),-(Analítico!AQ$1&lt;='Gastos Gerais'!$E$4:$E$999),-('Gastos Gerais'!$C$4:$C$999))</f>
        <v>0</v>
      </c>
      <c r="AR59" s="149">
        <f>SUMPRODUCT(-('Gastos Gerais'!$B$4:$B$999=Analítico!$B59),-(Analítico!AR$1&gt;='Gastos Gerais'!$D$4:$D$999),-(Analítico!AR$1&lt;='Gastos Gerais'!$E$4:$E$999),-('Gastos Gerais'!$C$4:$C$999))</f>
        <v>0</v>
      </c>
      <c r="AS59" s="149">
        <f>SUMPRODUCT(-('Gastos Gerais'!$B$4:$B$999=Analítico!$B59),-(Analítico!AS$1&gt;='Gastos Gerais'!$D$4:$D$999),-(Analítico!AS$1&lt;='Gastos Gerais'!$E$4:$E$999),-('Gastos Gerais'!$C$4:$C$999))</f>
        <v>0</v>
      </c>
      <c r="AT59" s="149">
        <f>SUMPRODUCT(-('Gastos Gerais'!$B$4:$B$999=Analítico!$B59),-(Analítico!AT$1&gt;='Gastos Gerais'!$D$4:$D$999),-(Analítico!AT$1&lt;='Gastos Gerais'!$E$4:$E$999),-('Gastos Gerais'!$C$4:$C$999))</f>
        <v>0</v>
      </c>
      <c r="AU59" s="149">
        <f>SUMPRODUCT(-('Gastos Gerais'!$B$4:$B$999=Analítico!$B59),-(Analítico!AU$1&gt;='Gastos Gerais'!$D$4:$D$999),-(Analítico!AU$1&lt;='Gastos Gerais'!$E$4:$E$999),-('Gastos Gerais'!$C$4:$C$999))</f>
        <v>0</v>
      </c>
      <c r="AV59" s="149">
        <f>SUMPRODUCT(-('Gastos Gerais'!$B$4:$B$999=Analítico!$B59),-(Analítico!AV$1&gt;='Gastos Gerais'!$D$4:$D$999),-(Analítico!AV$1&lt;='Gastos Gerais'!$E$4:$E$999),-('Gastos Gerais'!$C$4:$C$999))</f>
        <v>0</v>
      </c>
      <c r="AW59" s="149">
        <f>SUMPRODUCT(-('Gastos Gerais'!$B$4:$B$999=Analítico!$B59),-(Analítico!AW$1&gt;='Gastos Gerais'!$D$4:$D$999),-(Analítico!AW$1&lt;='Gastos Gerais'!$E$4:$E$999),-('Gastos Gerais'!$C$4:$C$999))</f>
        <v>0</v>
      </c>
      <c r="AX59" s="149">
        <f>SUMPRODUCT(-('Gastos Gerais'!$B$4:$B$999=Analítico!$B59),-(Analítico!AX$1&gt;='Gastos Gerais'!$D$4:$D$999),-(Analítico!AX$1&lt;='Gastos Gerais'!$E$4:$E$999),-('Gastos Gerais'!$C$4:$C$999))</f>
        <v>0</v>
      </c>
      <c r="AY59" s="144">
        <f t="shared" si="49"/>
        <v>0</v>
      </c>
      <c r="AZ59" s="156">
        <f t="shared" ca="1" si="50"/>
        <v>0</v>
      </c>
      <c r="BJ59" s="247"/>
      <c r="BK59" s="247"/>
    </row>
    <row r="60" spans="1:69" s="99" customFormat="1" ht="23.25" customHeight="1">
      <c r="A60" s="216" t="s">
        <v>111</v>
      </c>
      <c r="B60" s="217" t="s">
        <v>75</v>
      </c>
      <c r="C60" s="149">
        <f>SUMPRODUCT(-('Gastos Gerais'!$B$4:$B$999=Analítico!$B60),-(Analítico!C$1&gt;='Gastos Gerais'!$D$4:$D$999),-(Analítico!C$1&lt;='Gastos Gerais'!$E$4:$E$999),-('Gastos Gerais'!$C$4:$C$999))</f>
        <v>0</v>
      </c>
      <c r="D60" s="149">
        <f>SUMPRODUCT(-('Gastos Gerais'!$B$4:$B$999=Analítico!$B60),-(Analítico!D$1&gt;='Gastos Gerais'!$D$4:$D$999),-(Analítico!D$1&lt;='Gastos Gerais'!$E$4:$E$999),-('Gastos Gerais'!$C$4:$C$999))</f>
        <v>0</v>
      </c>
      <c r="E60" s="149">
        <f>SUMPRODUCT(-('Gastos Gerais'!$B$4:$B$999=Analítico!$B60),-(Analítico!E$1&gt;='Gastos Gerais'!$D$4:$D$999),-(Analítico!E$1&lt;='Gastos Gerais'!$E$4:$E$999),-('Gastos Gerais'!$C$4:$C$999))</f>
        <v>0</v>
      </c>
      <c r="F60" s="149">
        <f>SUMPRODUCT(-('Gastos Gerais'!$B$4:$B$999=Analítico!$B60),-(Analítico!F$1&gt;='Gastos Gerais'!$D$4:$D$999),-(Analítico!F$1&lt;='Gastos Gerais'!$E$4:$E$999),-('Gastos Gerais'!$C$4:$C$999))</f>
        <v>0</v>
      </c>
      <c r="G60" s="149">
        <f>SUMPRODUCT(-('Gastos Gerais'!$B$4:$B$999=Analítico!$B60),-(Analítico!G$1&gt;='Gastos Gerais'!$D$4:$D$999),-(Analítico!G$1&lt;='Gastos Gerais'!$E$4:$E$999),-('Gastos Gerais'!$C$4:$C$999))</f>
        <v>0</v>
      </c>
      <c r="H60" s="149">
        <f>SUMPRODUCT(-('Gastos Gerais'!$B$4:$B$999=Analítico!$B60),-(Analítico!H$1&gt;='Gastos Gerais'!$D$4:$D$999),-(Analítico!H$1&lt;='Gastos Gerais'!$E$4:$E$999),-('Gastos Gerais'!$C$4:$C$999))</f>
        <v>0</v>
      </c>
      <c r="I60" s="149">
        <f>SUMPRODUCT(-('Gastos Gerais'!$B$4:$B$999=Analítico!$B60),-(Analítico!I$1&gt;='Gastos Gerais'!$D$4:$D$999),-(Analítico!I$1&lt;='Gastos Gerais'!$E$4:$E$999),-('Gastos Gerais'!$C$4:$C$999))</f>
        <v>0</v>
      </c>
      <c r="J60" s="149">
        <f>SUMPRODUCT(-('Gastos Gerais'!$B$4:$B$999=Analítico!$B60),-(Analítico!J$1&gt;='Gastos Gerais'!$D$4:$D$999),-(Analítico!J$1&lt;='Gastos Gerais'!$E$4:$E$999),-('Gastos Gerais'!$C$4:$C$999))</f>
        <v>0</v>
      </c>
      <c r="K60" s="149">
        <f>SUMPRODUCT(-('Gastos Gerais'!$B$4:$B$999=Analítico!$B60),-(Analítico!K$1&gt;='Gastos Gerais'!$D$4:$D$999),-(Analítico!K$1&lt;='Gastos Gerais'!$E$4:$E$999),-('Gastos Gerais'!$C$4:$C$999))</f>
        <v>0</v>
      </c>
      <c r="L60" s="149">
        <f>SUMPRODUCT(-('Gastos Gerais'!$B$4:$B$999=Analítico!$B60),-(Analítico!L$1&gt;='Gastos Gerais'!$D$4:$D$999),-(Analítico!L$1&lt;='Gastos Gerais'!$E$4:$E$999),-('Gastos Gerais'!$C$4:$C$999))</f>
        <v>0</v>
      </c>
      <c r="M60" s="149">
        <f>SUMPRODUCT(-('Gastos Gerais'!$B$4:$B$999=Analítico!$B60),-(Analítico!M$1&gt;='Gastos Gerais'!$D$4:$D$999),-(Analítico!M$1&lt;='Gastos Gerais'!$E$4:$E$999),-('Gastos Gerais'!$C$4:$C$999))</f>
        <v>0</v>
      </c>
      <c r="N60" s="149">
        <f>SUMPRODUCT(-('Gastos Gerais'!$B$4:$B$999=Analítico!$B60),-(Analítico!N$1&gt;='Gastos Gerais'!$D$4:$D$999),-(Analítico!N$1&lt;='Gastos Gerais'!$E$4:$E$999),-('Gastos Gerais'!$C$4:$C$999))</f>
        <v>0</v>
      </c>
      <c r="O60" s="149">
        <f>SUMPRODUCT(-('Gastos Gerais'!$B$4:$B$999=Analítico!$B60),-(Analítico!O$1&gt;='Gastos Gerais'!$D$4:$D$999),-(Analítico!O$1&lt;='Gastos Gerais'!$E$4:$E$999),-('Gastos Gerais'!$C$4:$C$999))</f>
        <v>0</v>
      </c>
      <c r="P60" s="149">
        <f>SUMPRODUCT(-('Gastos Gerais'!$B$4:$B$999=Analítico!$B60),-(Analítico!P$1&gt;='Gastos Gerais'!$D$4:$D$999),-(Analítico!P$1&lt;='Gastos Gerais'!$E$4:$E$999),-('Gastos Gerais'!$C$4:$C$999))</f>
        <v>0</v>
      </c>
      <c r="Q60" s="149">
        <f>SUMPRODUCT(-('Gastos Gerais'!$B$4:$B$999=Analítico!$B60),-(Analítico!Q$1&gt;='Gastos Gerais'!$D$4:$D$999),-(Analítico!Q$1&lt;='Gastos Gerais'!$E$4:$E$999),-('Gastos Gerais'!$C$4:$C$999))</f>
        <v>0</v>
      </c>
      <c r="R60" s="149">
        <f>SUMPRODUCT(-('Gastos Gerais'!$B$4:$B$999=Analítico!$B60),-(Analítico!R$1&gt;='Gastos Gerais'!$D$4:$D$999),-(Analítico!R$1&lt;='Gastos Gerais'!$E$4:$E$999),-('Gastos Gerais'!$C$4:$C$999))</f>
        <v>0</v>
      </c>
      <c r="S60" s="149">
        <f>SUMPRODUCT(-('Gastos Gerais'!$B$4:$B$999=Analítico!$B60),-(Analítico!S$1&gt;='Gastos Gerais'!$D$4:$D$999),-(Analítico!S$1&lt;='Gastos Gerais'!$E$4:$E$999),-('Gastos Gerais'!$C$4:$C$999))</f>
        <v>0</v>
      </c>
      <c r="T60" s="149">
        <f>SUMPRODUCT(-('Gastos Gerais'!$B$4:$B$999=Analítico!$B60),-(Analítico!T$1&gt;='Gastos Gerais'!$D$4:$D$999),-(Analítico!T$1&lt;='Gastos Gerais'!$E$4:$E$999),-('Gastos Gerais'!$C$4:$C$999))</f>
        <v>0</v>
      </c>
      <c r="U60" s="149">
        <f>SUMPRODUCT(-('Gastos Gerais'!$B$4:$B$999=Analítico!$B60),-(Analítico!U$1&gt;='Gastos Gerais'!$D$4:$D$999),-(Analítico!U$1&lt;='Gastos Gerais'!$E$4:$E$999),-('Gastos Gerais'!$C$4:$C$999))</f>
        <v>0</v>
      </c>
      <c r="V60" s="149">
        <f>SUMPRODUCT(-('Gastos Gerais'!$B$4:$B$999=Analítico!$B60),-(Analítico!V$1&gt;='Gastos Gerais'!$D$4:$D$999),-(Analítico!V$1&lt;='Gastos Gerais'!$E$4:$E$999),-('Gastos Gerais'!$C$4:$C$999))</f>
        <v>0</v>
      </c>
      <c r="W60" s="149">
        <f>SUMPRODUCT(-('Gastos Gerais'!$B$4:$B$999=Analítico!$B60),-(Analítico!W$1&gt;='Gastos Gerais'!$D$4:$D$999),-(Analítico!W$1&lt;='Gastos Gerais'!$E$4:$E$999),-('Gastos Gerais'!$C$4:$C$999))</f>
        <v>0</v>
      </c>
      <c r="X60" s="149">
        <f>SUMPRODUCT(-('Gastos Gerais'!$B$4:$B$999=Analítico!$B60),-(Analítico!X$1&gt;='Gastos Gerais'!$D$4:$D$999),-(Analítico!X$1&lt;='Gastos Gerais'!$E$4:$E$999),-('Gastos Gerais'!$C$4:$C$999))</f>
        <v>0</v>
      </c>
      <c r="Y60" s="149">
        <f>SUMPRODUCT(-('Gastos Gerais'!$B$4:$B$999=Analítico!$B60),-(Analítico!Y$1&gt;='Gastos Gerais'!$D$4:$D$999),-(Analítico!Y$1&lt;='Gastos Gerais'!$E$4:$E$999),-('Gastos Gerais'!$C$4:$C$999))</f>
        <v>0</v>
      </c>
      <c r="Z60" s="149">
        <f>SUMPRODUCT(-('Gastos Gerais'!$B$4:$B$999=Analítico!$B60),-(Analítico!Z$1&gt;='Gastos Gerais'!$D$4:$D$999),-(Analítico!Z$1&lt;='Gastos Gerais'!$E$4:$E$999),-('Gastos Gerais'!$C$4:$C$999))</f>
        <v>0</v>
      </c>
      <c r="AA60" s="149">
        <f>SUMPRODUCT(-('Gastos Gerais'!$B$4:$B$999=Analítico!$B60),-(Analítico!AA$1&gt;='Gastos Gerais'!$D$4:$D$999),-(Analítico!AA$1&lt;='Gastos Gerais'!$E$4:$E$999),-('Gastos Gerais'!$C$4:$C$999))</f>
        <v>0</v>
      </c>
      <c r="AB60" s="149">
        <f>SUMPRODUCT(-('Gastos Gerais'!$B$4:$B$999=Analítico!$B60),-(Analítico!AB$1&gt;='Gastos Gerais'!$D$4:$D$999),-(Analítico!AB$1&lt;='Gastos Gerais'!$E$4:$E$999),-('Gastos Gerais'!$C$4:$C$999))</f>
        <v>0</v>
      </c>
      <c r="AC60" s="149">
        <f>SUMPRODUCT(-('Gastos Gerais'!$B$4:$B$999=Analítico!$B60),-(Analítico!AC$1&gt;='Gastos Gerais'!$D$4:$D$999),-(Analítico!AC$1&lt;='Gastos Gerais'!$E$4:$E$999),-('Gastos Gerais'!$C$4:$C$999))</f>
        <v>0</v>
      </c>
      <c r="AD60" s="149">
        <f>SUMPRODUCT(-('Gastos Gerais'!$B$4:$B$999=Analítico!$B60),-(Analítico!AD$1&gt;='Gastos Gerais'!$D$4:$D$999),-(Analítico!AD$1&lt;='Gastos Gerais'!$E$4:$E$999),-('Gastos Gerais'!$C$4:$C$999))</f>
        <v>0</v>
      </c>
      <c r="AE60" s="149">
        <f>SUMPRODUCT(-('Gastos Gerais'!$B$4:$B$999=Analítico!$B60),-(Analítico!AE$1&gt;='Gastos Gerais'!$D$4:$D$999),-(Analítico!AE$1&lt;='Gastos Gerais'!$E$4:$E$999),-('Gastos Gerais'!$C$4:$C$999))</f>
        <v>0</v>
      </c>
      <c r="AF60" s="149">
        <f>SUMPRODUCT(-('Gastos Gerais'!$B$4:$B$999=Analítico!$B60),-(Analítico!AF$1&gt;='Gastos Gerais'!$D$4:$D$999),-(Analítico!AF$1&lt;='Gastos Gerais'!$E$4:$E$999),-('Gastos Gerais'!$C$4:$C$999))</f>
        <v>0</v>
      </c>
      <c r="AG60" s="149">
        <f>SUMPRODUCT(-('Gastos Gerais'!$B$4:$B$999=Analítico!$B60),-(Analítico!AG$1&gt;='Gastos Gerais'!$D$4:$D$999),-(Analítico!AG$1&lt;='Gastos Gerais'!$E$4:$E$999),-('Gastos Gerais'!$C$4:$C$999))</f>
        <v>0</v>
      </c>
      <c r="AH60" s="149">
        <f>SUMPRODUCT(-('Gastos Gerais'!$B$4:$B$999=Analítico!$B60),-(Analítico!AH$1&gt;='Gastos Gerais'!$D$4:$D$999),-(Analítico!AH$1&lt;='Gastos Gerais'!$E$4:$E$999),-('Gastos Gerais'!$C$4:$C$999))</f>
        <v>0</v>
      </c>
      <c r="AI60" s="149">
        <f>SUMPRODUCT(-('Gastos Gerais'!$B$4:$B$999=Analítico!$B60),-(Analítico!AI$1&gt;='Gastos Gerais'!$D$4:$D$999),-(Analítico!AI$1&lt;='Gastos Gerais'!$E$4:$E$999),-('Gastos Gerais'!$C$4:$C$999))</f>
        <v>0</v>
      </c>
      <c r="AJ60" s="149">
        <f>SUMPRODUCT(-('Gastos Gerais'!$B$4:$B$999=Analítico!$B60),-(Analítico!AJ$1&gt;='Gastos Gerais'!$D$4:$D$999),-(Analítico!AJ$1&lt;='Gastos Gerais'!$E$4:$E$999),-('Gastos Gerais'!$C$4:$C$999))</f>
        <v>0</v>
      </c>
      <c r="AK60" s="149">
        <f>SUMPRODUCT(-('Gastos Gerais'!$B$4:$B$999=Analítico!$B60),-(Analítico!AK$1&gt;='Gastos Gerais'!$D$4:$D$999),-(Analítico!AK$1&lt;='Gastos Gerais'!$E$4:$E$999),-('Gastos Gerais'!$C$4:$C$999))</f>
        <v>0</v>
      </c>
      <c r="AL60" s="149">
        <f>SUMPRODUCT(-('Gastos Gerais'!$B$4:$B$999=Analítico!$B60),-(Analítico!AL$1&gt;='Gastos Gerais'!$D$4:$D$999),-(Analítico!AL$1&lt;='Gastos Gerais'!$E$4:$E$999),-('Gastos Gerais'!$C$4:$C$999))</f>
        <v>0</v>
      </c>
      <c r="AM60" s="149">
        <f>SUMPRODUCT(-('Gastos Gerais'!$B$4:$B$999=Analítico!$B60),-(Analítico!AM$1&gt;='Gastos Gerais'!$D$4:$D$999),-(Analítico!AM$1&lt;='Gastos Gerais'!$E$4:$E$999),-('Gastos Gerais'!$C$4:$C$999))</f>
        <v>0</v>
      </c>
      <c r="AN60" s="149">
        <f>SUMPRODUCT(-('Gastos Gerais'!$B$4:$B$999=Analítico!$B60),-(Analítico!AN$1&gt;='Gastos Gerais'!$D$4:$D$999),-(Analítico!AN$1&lt;='Gastos Gerais'!$E$4:$E$999),-('Gastos Gerais'!$C$4:$C$999))</f>
        <v>0</v>
      </c>
      <c r="AO60" s="149">
        <f>SUMPRODUCT(-('Gastos Gerais'!$B$4:$B$999=Analítico!$B60),-(Analítico!AO$1&gt;='Gastos Gerais'!$D$4:$D$999),-(Analítico!AO$1&lt;='Gastos Gerais'!$E$4:$E$999),-('Gastos Gerais'!$C$4:$C$999))</f>
        <v>0</v>
      </c>
      <c r="AP60" s="149">
        <f>SUMPRODUCT(-('Gastos Gerais'!$B$4:$B$999=Analítico!$B60),-(Analítico!AP$1&gt;='Gastos Gerais'!$D$4:$D$999),-(Analítico!AP$1&lt;='Gastos Gerais'!$E$4:$E$999),-('Gastos Gerais'!$C$4:$C$999))</f>
        <v>0</v>
      </c>
      <c r="AQ60" s="149">
        <f>SUMPRODUCT(-('Gastos Gerais'!$B$4:$B$999=Analítico!$B60),-(Analítico!AQ$1&gt;='Gastos Gerais'!$D$4:$D$999),-(Analítico!AQ$1&lt;='Gastos Gerais'!$E$4:$E$999),-('Gastos Gerais'!$C$4:$C$999))</f>
        <v>0</v>
      </c>
      <c r="AR60" s="149">
        <f>SUMPRODUCT(-('Gastos Gerais'!$B$4:$B$999=Analítico!$B60),-(Analítico!AR$1&gt;='Gastos Gerais'!$D$4:$D$999),-(Analítico!AR$1&lt;='Gastos Gerais'!$E$4:$E$999),-('Gastos Gerais'!$C$4:$C$999))</f>
        <v>0</v>
      </c>
      <c r="AS60" s="149">
        <f>SUMPRODUCT(-('Gastos Gerais'!$B$4:$B$999=Analítico!$B60),-(Analítico!AS$1&gt;='Gastos Gerais'!$D$4:$D$999),-(Analítico!AS$1&lt;='Gastos Gerais'!$E$4:$E$999),-('Gastos Gerais'!$C$4:$C$999))</f>
        <v>0</v>
      </c>
      <c r="AT60" s="149">
        <f>SUMPRODUCT(-('Gastos Gerais'!$B$4:$B$999=Analítico!$B60),-(Analítico!AT$1&gt;='Gastos Gerais'!$D$4:$D$999),-(Analítico!AT$1&lt;='Gastos Gerais'!$E$4:$E$999),-('Gastos Gerais'!$C$4:$C$999))</f>
        <v>0</v>
      </c>
      <c r="AU60" s="149">
        <f>SUMPRODUCT(-('Gastos Gerais'!$B$4:$B$999=Analítico!$B60),-(Analítico!AU$1&gt;='Gastos Gerais'!$D$4:$D$999),-(Analítico!AU$1&lt;='Gastos Gerais'!$E$4:$E$999),-('Gastos Gerais'!$C$4:$C$999))</f>
        <v>0</v>
      </c>
      <c r="AV60" s="149">
        <f>SUMPRODUCT(-('Gastos Gerais'!$B$4:$B$999=Analítico!$B60),-(Analítico!AV$1&gt;='Gastos Gerais'!$D$4:$D$999),-(Analítico!AV$1&lt;='Gastos Gerais'!$E$4:$E$999),-('Gastos Gerais'!$C$4:$C$999))</f>
        <v>0</v>
      </c>
      <c r="AW60" s="149">
        <f>SUMPRODUCT(-('Gastos Gerais'!$B$4:$B$999=Analítico!$B60),-(Analítico!AW$1&gt;='Gastos Gerais'!$D$4:$D$999),-(Analítico!AW$1&lt;='Gastos Gerais'!$E$4:$E$999),-('Gastos Gerais'!$C$4:$C$999))</f>
        <v>0</v>
      </c>
      <c r="AX60" s="149">
        <f>SUMPRODUCT(-('Gastos Gerais'!$B$4:$B$999=Analítico!$B60),-(Analítico!AX$1&gt;='Gastos Gerais'!$D$4:$D$999),-(Analítico!AX$1&lt;='Gastos Gerais'!$E$4:$E$999),-('Gastos Gerais'!$C$4:$C$999))</f>
        <v>0</v>
      </c>
      <c r="AY60" s="144">
        <f t="shared" si="49"/>
        <v>0</v>
      </c>
      <c r="AZ60" s="156">
        <f t="shared" ca="1" si="50"/>
        <v>0</v>
      </c>
      <c r="BJ60" s="247"/>
      <c r="BK60" s="247"/>
    </row>
    <row r="61" spans="1:69" s="99" customFormat="1" ht="23.25" customHeight="1">
      <c r="A61" s="216" t="s">
        <v>112</v>
      </c>
      <c r="B61" s="217" t="s">
        <v>444</v>
      </c>
      <c r="C61" s="149">
        <f>SUMPRODUCT(-('Gastos Gerais'!$B$4:$B$999=Analítico!$B61),-(Analítico!C$1&gt;='Gastos Gerais'!$D$4:$D$999),-(Analítico!C$1&lt;='Gastos Gerais'!$E$4:$E$999),-('Gastos Gerais'!$C$4:$C$999))</f>
        <v>0</v>
      </c>
      <c r="D61" s="149">
        <f>SUMPRODUCT(-('Gastos Gerais'!$B$4:$B$999=Analítico!$B61),-(Analítico!D$1&gt;='Gastos Gerais'!$D$4:$D$999),-(Analítico!D$1&lt;='Gastos Gerais'!$E$4:$E$999),-('Gastos Gerais'!$C$4:$C$999))</f>
        <v>2400</v>
      </c>
      <c r="E61" s="149">
        <f>SUMPRODUCT(-('Gastos Gerais'!$B$4:$B$999=Analítico!$B61),-(Analítico!E$1&gt;='Gastos Gerais'!$D$4:$D$999),-(Analítico!E$1&lt;='Gastos Gerais'!$E$4:$E$999),-('Gastos Gerais'!$C$4:$C$999))</f>
        <v>2400</v>
      </c>
      <c r="F61" s="149">
        <f>SUMPRODUCT(-('Gastos Gerais'!$B$4:$B$999=Analítico!$B61),-(Analítico!F$1&gt;='Gastos Gerais'!$D$4:$D$999),-(Analítico!F$1&lt;='Gastos Gerais'!$E$4:$E$999),-('Gastos Gerais'!$C$4:$C$999))</f>
        <v>2400</v>
      </c>
      <c r="G61" s="149">
        <f>SUMPRODUCT(-('Gastos Gerais'!$B$4:$B$999=Analítico!$B61),-(Analítico!G$1&gt;='Gastos Gerais'!$D$4:$D$999),-(Analítico!G$1&lt;='Gastos Gerais'!$E$4:$E$999),-('Gastos Gerais'!$C$4:$C$999))</f>
        <v>2400</v>
      </c>
      <c r="H61" s="149">
        <f>SUMPRODUCT(-('Gastos Gerais'!$B$4:$B$999=Analítico!$B61),-(Analítico!H$1&gt;='Gastos Gerais'!$D$4:$D$999),-(Analítico!H$1&lt;='Gastos Gerais'!$E$4:$E$999),-('Gastos Gerais'!$C$4:$C$999))</f>
        <v>2400</v>
      </c>
      <c r="I61" s="149">
        <f>SUMPRODUCT(-('Gastos Gerais'!$B$4:$B$999=Analítico!$B61),-(Analítico!I$1&gt;='Gastos Gerais'!$D$4:$D$999),-(Analítico!I$1&lt;='Gastos Gerais'!$E$4:$E$999),-('Gastos Gerais'!$C$4:$C$999))</f>
        <v>2400</v>
      </c>
      <c r="J61" s="149">
        <f>SUMPRODUCT(-('Gastos Gerais'!$B$4:$B$999=Analítico!$B61),-(Analítico!J$1&gt;='Gastos Gerais'!$D$4:$D$999),-(Analítico!J$1&lt;='Gastos Gerais'!$E$4:$E$999),-('Gastos Gerais'!$C$4:$C$999))</f>
        <v>2400</v>
      </c>
      <c r="K61" s="149">
        <f>SUMPRODUCT(-('Gastos Gerais'!$B$4:$B$999=Analítico!$B61),-(Analítico!K$1&gt;='Gastos Gerais'!$D$4:$D$999),-(Analítico!K$1&lt;='Gastos Gerais'!$E$4:$E$999),-('Gastos Gerais'!$C$4:$C$999))</f>
        <v>2400</v>
      </c>
      <c r="L61" s="149">
        <f>SUMPRODUCT(-('Gastos Gerais'!$B$4:$B$999=Analítico!$B61),-(Analítico!L$1&gt;='Gastos Gerais'!$D$4:$D$999),-(Analítico!L$1&lt;='Gastos Gerais'!$E$4:$E$999),-('Gastos Gerais'!$C$4:$C$999))</f>
        <v>2400</v>
      </c>
      <c r="M61" s="149">
        <f>SUMPRODUCT(-('Gastos Gerais'!$B$4:$B$999=Analítico!$B61),-(Analítico!M$1&gt;='Gastos Gerais'!$D$4:$D$999),-(Analítico!M$1&lt;='Gastos Gerais'!$E$4:$E$999),-('Gastos Gerais'!$C$4:$C$999))</f>
        <v>2400</v>
      </c>
      <c r="N61" s="149">
        <f>SUMPRODUCT(-('Gastos Gerais'!$B$4:$B$999=Analítico!$B61),-(Analítico!N$1&gt;='Gastos Gerais'!$D$4:$D$999),-(Analítico!N$1&lt;='Gastos Gerais'!$E$4:$E$999),-('Gastos Gerais'!$C$4:$C$999))</f>
        <v>2400</v>
      </c>
      <c r="O61" s="149">
        <f>SUMPRODUCT(-('Gastos Gerais'!$B$4:$B$999=Analítico!$B61),-(Analítico!O$1&gt;='Gastos Gerais'!$D$4:$D$999),-(Analítico!O$1&lt;='Gastos Gerais'!$E$4:$E$999),-('Gastos Gerais'!$C$4:$C$999))</f>
        <v>2400</v>
      </c>
      <c r="P61" s="149">
        <f>SUMPRODUCT(-('Gastos Gerais'!$B$4:$B$999=Analítico!$B61),-(Analítico!P$1&gt;='Gastos Gerais'!$D$4:$D$999),-(Analítico!P$1&lt;='Gastos Gerais'!$E$4:$E$999),-('Gastos Gerais'!$C$4:$C$999))</f>
        <v>2400</v>
      </c>
      <c r="Q61" s="149">
        <f>SUMPRODUCT(-('Gastos Gerais'!$B$4:$B$999=Analítico!$B61),-(Analítico!Q$1&gt;='Gastos Gerais'!$D$4:$D$999),-(Analítico!Q$1&lt;='Gastos Gerais'!$E$4:$E$999),-('Gastos Gerais'!$C$4:$C$999))</f>
        <v>2400</v>
      </c>
      <c r="R61" s="149">
        <f>SUMPRODUCT(-('Gastos Gerais'!$B$4:$B$999=Analítico!$B61),-(Analítico!R$1&gt;='Gastos Gerais'!$D$4:$D$999),-(Analítico!R$1&lt;='Gastos Gerais'!$E$4:$E$999),-('Gastos Gerais'!$C$4:$C$999))</f>
        <v>2400</v>
      </c>
      <c r="S61" s="149">
        <f>SUMPRODUCT(-('Gastos Gerais'!$B$4:$B$999=Analítico!$B61),-(Analítico!S$1&gt;='Gastos Gerais'!$D$4:$D$999),-(Analítico!S$1&lt;='Gastos Gerais'!$E$4:$E$999),-('Gastos Gerais'!$C$4:$C$999))</f>
        <v>2400</v>
      </c>
      <c r="T61" s="149">
        <f>SUMPRODUCT(-('Gastos Gerais'!$B$4:$B$999=Analítico!$B61),-(Analítico!T$1&gt;='Gastos Gerais'!$D$4:$D$999),-(Analítico!T$1&lt;='Gastos Gerais'!$E$4:$E$999),-('Gastos Gerais'!$C$4:$C$999))</f>
        <v>2400</v>
      </c>
      <c r="U61" s="149">
        <f>SUMPRODUCT(-('Gastos Gerais'!$B$4:$B$999=Analítico!$B61),-(Analítico!U$1&gt;='Gastos Gerais'!$D$4:$D$999),-(Analítico!U$1&lt;='Gastos Gerais'!$E$4:$E$999),-('Gastos Gerais'!$C$4:$C$999))</f>
        <v>2400</v>
      </c>
      <c r="V61" s="149">
        <f>SUMPRODUCT(-('Gastos Gerais'!$B$4:$B$999=Analítico!$B61),-(Analítico!V$1&gt;='Gastos Gerais'!$D$4:$D$999),-(Analítico!V$1&lt;='Gastos Gerais'!$E$4:$E$999),-('Gastos Gerais'!$C$4:$C$999))</f>
        <v>2400</v>
      </c>
      <c r="W61" s="149">
        <f>SUMPRODUCT(-('Gastos Gerais'!$B$4:$B$999=Analítico!$B61),-(Analítico!W$1&gt;='Gastos Gerais'!$D$4:$D$999),-(Analítico!W$1&lt;='Gastos Gerais'!$E$4:$E$999),-('Gastos Gerais'!$C$4:$C$999))</f>
        <v>2400</v>
      </c>
      <c r="X61" s="149">
        <f>SUMPRODUCT(-('Gastos Gerais'!$B$4:$B$999=Analítico!$B61),-(Analítico!X$1&gt;='Gastos Gerais'!$D$4:$D$999),-(Analítico!X$1&lt;='Gastos Gerais'!$E$4:$E$999),-('Gastos Gerais'!$C$4:$C$999))</f>
        <v>2400</v>
      </c>
      <c r="Y61" s="149">
        <f>SUMPRODUCT(-('Gastos Gerais'!$B$4:$B$999=Analítico!$B61),-(Analítico!Y$1&gt;='Gastos Gerais'!$D$4:$D$999),-(Analítico!Y$1&lt;='Gastos Gerais'!$E$4:$E$999),-('Gastos Gerais'!$C$4:$C$999))</f>
        <v>2400</v>
      </c>
      <c r="Z61" s="149">
        <f>SUMPRODUCT(-('Gastos Gerais'!$B$4:$B$999=Analítico!$B61),-(Analítico!Z$1&gt;='Gastos Gerais'!$D$4:$D$999),-(Analítico!Z$1&lt;='Gastos Gerais'!$E$4:$E$999),-('Gastos Gerais'!$C$4:$C$999))</f>
        <v>2400</v>
      </c>
      <c r="AA61" s="149">
        <f>SUMPRODUCT(-('Gastos Gerais'!$B$4:$B$999=Analítico!$B61),-(Analítico!AA$1&gt;='Gastos Gerais'!$D$4:$D$999),-(Analítico!AA$1&lt;='Gastos Gerais'!$E$4:$E$999),-('Gastos Gerais'!$C$4:$C$999))</f>
        <v>2400</v>
      </c>
      <c r="AB61" s="149">
        <f>SUMPRODUCT(-('Gastos Gerais'!$B$4:$B$999=Analítico!$B61),-(Analítico!AB$1&gt;='Gastos Gerais'!$D$4:$D$999),-(Analítico!AB$1&lt;='Gastos Gerais'!$E$4:$E$999),-('Gastos Gerais'!$C$4:$C$999))</f>
        <v>2400</v>
      </c>
      <c r="AC61" s="149">
        <f>SUMPRODUCT(-('Gastos Gerais'!$B$4:$B$999=Analítico!$B61),-(Analítico!AC$1&gt;='Gastos Gerais'!$D$4:$D$999),-(Analítico!AC$1&lt;='Gastos Gerais'!$E$4:$E$999),-('Gastos Gerais'!$C$4:$C$999))</f>
        <v>2400</v>
      </c>
      <c r="AD61" s="149">
        <f>SUMPRODUCT(-('Gastos Gerais'!$B$4:$B$999=Analítico!$B61),-(Analítico!AD$1&gt;='Gastos Gerais'!$D$4:$D$999),-(Analítico!AD$1&lt;='Gastos Gerais'!$E$4:$E$999),-('Gastos Gerais'!$C$4:$C$999))</f>
        <v>2400</v>
      </c>
      <c r="AE61" s="149">
        <f>SUMPRODUCT(-('Gastos Gerais'!$B$4:$B$999=Analítico!$B61),-(Analítico!AE$1&gt;='Gastos Gerais'!$D$4:$D$999),-(Analítico!AE$1&lt;='Gastos Gerais'!$E$4:$E$999),-('Gastos Gerais'!$C$4:$C$999))</f>
        <v>2400</v>
      </c>
      <c r="AF61" s="149">
        <f>SUMPRODUCT(-('Gastos Gerais'!$B$4:$B$999=Analítico!$B61),-(Analítico!AF$1&gt;='Gastos Gerais'!$D$4:$D$999),-(Analítico!AF$1&lt;='Gastos Gerais'!$E$4:$E$999),-('Gastos Gerais'!$C$4:$C$999))</f>
        <v>2400</v>
      </c>
      <c r="AG61" s="149">
        <f>SUMPRODUCT(-('Gastos Gerais'!$B$4:$B$999=Analítico!$B61),-(Analítico!AG$1&gt;='Gastos Gerais'!$D$4:$D$999),-(Analítico!AG$1&lt;='Gastos Gerais'!$E$4:$E$999),-('Gastos Gerais'!$C$4:$C$999))</f>
        <v>2400</v>
      </c>
      <c r="AH61" s="149">
        <f>SUMPRODUCT(-('Gastos Gerais'!$B$4:$B$999=Analítico!$B61),-(Analítico!AH$1&gt;='Gastos Gerais'!$D$4:$D$999),-(Analítico!AH$1&lt;='Gastos Gerais'!$E$4:$E$999),-('Gastos Gerais'!$C$4:$C$999))</f>
        <v>2400</v>
      </c>
      <c r="AI61" s="149">
        <f>SUMPRODUCT(-('Gastos Gerais'!$B$4:$B$999=Analítico!$B61),-(Analítico!AI$1&gt;='Gastos Gerais'!$D$4:$D$999),-(Analítico!AI$1&lt;='Gastos Gerais'!$E$4:$E$999),-('Gastos Gerais'!$C$4:$C$999))</f>
        <v>2400</v>
      </c>
      <c r="AJ61" s="149">
        <f>SUMPRODUCT(-('Gastos Gerais'!$B$4:$B$999=Analítico!$B61),-(Analítico!AJ$1&gt;='Gastos Gerais'!$D$4:$D$999),-(Analítico!AJ$1&lt;='Gastos Gerais'!$E$4:$E$999),-('Gastos Gerais'!$C$4:$C$999))</f>
        <v>2400</v>
      </c>
      <c r="AK61" s="149">
        <f>SUMPRODUCT(-('Gastos Gerais'!$B$4:$B$999=Analítico!$B61),-(Analítico!AK$1&gt;='Gastos Gerais'!$D$4:$D$999),-(Analítico!AK$1&lt;='Gastos Gerais'!$E$4:$E$999),-('Gastos Gerais'!$C$4:$C$999))</f>
        <v>2400</v>
      </c>
      <c r="AL61" s="149">
        <f>SUMPRODUCT(-('Gastos Gerais'!$B$4:$B$999=Analítico!$B61),-(Analítico!AL$1&gt;='Gastos Gerais'!$D$4:$D$999),-(Analítico!AL$1&lt;='Gastos Gerais'!$E$4:$E$999),-('Gastos Gerais'!$C$4:$C$999))</f>
        <v>2400</v>
      </c>
      <c r="AM61" s="149">
        <f>SUMPRODUCT(-('Gastos Gerais'!$B$4:$B$999=Analítico!$B61),-(Analítico!AM$1&gt;='Gastos Gerais'!$D$4:$D$999),-(Analítico!AM$1&lt;='Gastos Gerais'!$E$4:$E$999),-('Gastos Gerais'!$C$4:$C$999))</f>
        <v>2400</v>
      </c>
      <c r="AN61" s="149">
        <f>SUMPRODUCT(-('Gastos Gerais'!$B$4:$B$999=Analítico!$B61),-(Analítico!AN$1&gt;='Gastos Gerais'!$D$4:$D$999),-(Analítico!AN$1&lt;='Gastos Gerais'!$E$4:$E$999),-('Gastos Gerais'!$C$4:$C$999))</f>
        <v>2400</v>
      </c>
      <c r="AO61" s="149">
        <f>SUMPRODUCT(-('Gastos Gerais'!$B$4:$B$999=Analítico!$B61),-(Analítico!AO$1&gt;='Gastos Gerais'!$D$4:$D$999),-(Analítico!AO$1&lt;='Gastos Gerais'!$E$4:$E$999),-('Gastos Gerais'!$C$4:$C$999))</f>
        <v>2400</v>
      </c>
      <c r="AP61" s="149">
        <f>SUMPRODUCT(-('Gastos Gerais'!$B$4:$B$999=Analítico!$B61),-(Analítico!AP$1&gt;='Gastos Gerais'!$D$4:$D$999),-(Analítico!AP$1&lt;='Gastos Gerais'!$E$4:$E$999),-('Gastos Gerais'!$C$4:$C$999))</f>
        <v>2400</v>
      </c>
      <c r="AQ61" s="149">
        <f>SUMPRODUCT(-('Gastos Gerais'!$B$4:$B$999=Analítico!$B61),-(Analítico!AQ$1&gt;='Gastos Gerais'!$D$4:$D$999),-(Analítico!AQ$1&lt;='Gastos Gerais'!$E$4:$E$999),-('Gastos Gerais'!$C$4:$C$999))</f>
        <v>2400</v>
      </c>
      <c r="AR61" s="149">
        <f>SUMPRODUCT(-('Gastos Gerais'!$B$4:$B$999=Analítico!$B61),-(Analítico!AR$1&gt;='Gastos Gerais'!$D$4:$D$999),-(Analítico!AR$1&lt;='Gastos Gerais'!$E$4:$E$999),-('Gastos Gerais'!$C$4:$C$999))</f>
        <v>2400</v>
      </c>
      <c r="AS61" s="149">
        <f>SUMPRODUCT(-('Gastos Gerais'!$B$4:$B$999=Analítico!$B61),-(Analítico!AS$1&gt;='Gastos Gerais'!$D$4:$D$999),-(Analítico!AS$1&lt;='Gastos Gerais'!$E$4:$E$999),-('Gastos Gerais'!$C$4:$C$999))</f>
        <v>0</v>
      </c>
      <c r="AT61" s="149">
        <f>SUMPRODUCT(-('Gastos Gerais'!$B$4:$B$999=Analítico!$B61),-(Analítico!AT$1&gt;='Gastos Gerais'!$D$4:$D$999),-(Analítico!AT$1&lt;='Gastos Gerais'!$E$4:$E$999),-('Gastos Gerais'!$C$4:$C$999))</f>
        <v>0</v>
      </c>
      <c r="AU61" s="149">
        <f>SUMPRODUCT(-('Gastos Gerais'!$B$4:$B$999=Analítico!$B61),-(Analítico!AU$1&gt;='Gastos Gerais'!$D$4:$D$999),-(Analítico!AU$1&lt;='Gastos Gerais'!$E$4:$E$999),-('Gastos Gerais'!$C$4:$C$999))</f>
        <v>0</v>
      </c>
      <c r="AV61" s="149">
        <f>SUMPRODUCT(-('Gastos Gerais'!$B$4:$B$999=Analítico!$B61),-(Analítico!AV$1&gt;='Gastos Gerais'!$D$4:$D$999),-(Analítico!AV$1&lt;='Gastos Gerais'!$E$4:$E$999),-('Gastos Gerais'!$C$4:$C$999))</f>
        <v>0</v>
      </c>
      <c r="AW61" s="149">
        <f>SUMPRODUCT(-('Gastos Gerais'!$B$4:$B$999=Analítico!$B61),-(Analítico!AW$1&gt;='Gastos Gerais'!$D$4:$D$999),-(Analítico!AW$1&lt;='Gastos Gerais'!$E$4:$E$999),-('Gastos Gerais'!$C$4:$C$999))</f>
        <v>0</v>
      </c>
      <c r="AX61" s="149">
        <f>SUMPRODUCT(-('Gastos Gerais'!$B$4:$B$999=Analítico!$B61),-(Analítico!AX$1&gt;='Gastos Gerais'!$D$4:$D$999),-(Analítico!AX$1&lt;='Gastos Gerais'!$E$4:$E$999),-('Gastos Gerais'!$C$4:$C$999))</f>
        <v>0</v>
      </c>
      <c r="AY61" s="144">
        <f t="shared" si="49"/>
        <v>98400</v>
      </c>
      <c r="AZ61" s="156">
        <f t="shared" ca="1" si="50"/>
        <v>8.2129275364880541E-4</v>
      </c>
      <c r="BJ61" s="247"/>
      <c r="BK61" s="247"/>
    </row>
    <row r="62" spans="1:69" s="99" customFormat="1" ht="23.25" customHeight="1">
      <c r="A62" s="216" t="s">
        <v>113</v>
      </c>
      <c r="B62" s="217" t="s">
        <v>445</v>
      </c>
      <c r="C62" s="149">
        <f>SUMPRODUCT(-('Gastos Gerais'!$B$4:$B$999=Analítico!$B62),-(Analítico!C$1&gt;='Gastos Gerais'!$D$4:$D$999),-(Analítico!C$1&lt;='Gastos Gerais'!$E$4:$E$999),-('Gastos Gerais'!$C$4:$C$999))</f>
        <v>0</v>
      </c>
      <c r="D62" s="149">
        <f>SUMPRODUCT(-('Gastos Gerais'!$B$4:$B$999=Analítico!$B62),-(Analítico!D$1&gt;='Gastos Gerais'!$D$4:$D$999),-(Analítico!D$1&lt;='Gastos Gerais'!$E$4:$E$999),-('Gastos Gerais'!$C$4:$C$999))</f>
        <v>1300</v>
      </c>
      <c r="E62" s="149">
        <f>SUMPRODUCT(-('Gastos Gerais'!$B$4:$B$999=Analítico!$B62),-(Analítico!E$1&gt;='Gastos Gerais'!$D$4:$D$999),-(Analítico!E$1&lt;='Gastos Gerais'!$E$4:$E$999),-('Gastos Gerais'!$C$4:$C$999))</f>
        <v>1300</v>
      </c>
      <c r="F62" s="149">
        <f>SUMPRODUCT(-('Gastos Gerais'!$B$4:$B$999=Analítico!$B62),-(Analítico!F$1&gt;='Gastos Gerais'!$D$4:$D$999),-(Analítico!F$1&lt;='Gastos Gerais'!$E$4:$E$999),-('Gastos Gerais'!$C$4:$C$999))</f>
        <v>1300</v>
      </c>
      <c r="G62" s="149">
        <f>SUMPRODUCT(-('Gastos Gerais'!$B$4:$B$999=Analítico!$B62),-(Analítico!G$1&gt;='Gastos Gerais'!$D$4:$D$999),-(Analítico!G$1&lt;='Gastos Gerais'!$E$4:$E$999),-('Gastos Gerais'!$C$4:$C$999))</f>
        <v>1300</v>
      </c>
      <c r="H62" s="149">
        <f>SUMPRODUCT(-('Gastos Gerais'!$B$4:$B$999=Analítico!$B62),-(Analítico!H$1&gt;='Gastos Gerais'!$D$4:$D$999),-(Analítico!H$1&lt;='Gastos Gerais'!$E$4:$E$999),-('Gastos Gerais'!$C$4:$C$999))</f>
        <v>1300</v>
      </c>
      <c r="I62" s="149">
        <f>SUMPRODUCT(-('Gastos Gerais'!$B$4:$B$999=Analítico!$B62),-(Analítico!I$1&gt;='Gastos Gerais'!$D$4:$D$999),-(Analítico!I$1&lt;='Gastos Gerais'!$E$4:$E$999),-('Gastos Gerais'!$C$4:$C$999))</f>
        <v>2200</v>
      </c>
      <c r="J62" s="149">
        <f>SUMPRODUCT(-('Gastos Gerais'!$B$4:$B$999=Analítico!$B62),-(Analítico!J$1&gt;='Gastos Gerais'!$D$4:$D$999),-(Analítico!J$1&lt;='Gastos Gerais'!$E$4:$E$999),-('Gastos Gerais'!$C$4:$C$999))</f>
        <v>2200</v>
      </c>
      <c r="K62" s="149">
        <f>SUMPRODUCT(-('Gastos Gerais'!$B$4:$B$999=Analítico!$B62),-(Analítico!K$1&gt;='Gastos Gerais'!$D$4:$D$999),-(Analítico!K$1&lt;='Gastos Gerais'!$E$4:$E$999),-('Gastos Gerais'!$C$4:$C$999))</f>
        <v>2200</v>
      </c>
      <c r="L62" s="149">
        <f>SUMPRODUCT(-('Gastos Gerais'!$B$4:$B$999=Analítico!$B62),-(Analítico!L$1&gt;='Gastos Gerais'!$D$4:$D$999),-(Analítico!L$1&lt;='Gastos Gerais'!$E$4:$E$999),-('Gastos Gerais'!$C$4:$C$999))</f>
        <v>2200</v>
      </c>
      <c r="M62" s="149">
        <f>SUMPRODUCT(-('Gastos Gerais'!$B$4:$B$999=Analítico!$B62),-(Analítico!M$1&gt;='Gastos Gerais'!$D$4:$D$999),-(Analítico!M$1&lt;='Gastos Gerais'!$E$4:$E$999),-('Gastos Gerais'!$C$4:$C$999))</f>
        <v>2200</v>
      </c>
      <c r="N62" s="149">
        <f>SUMPRODUCT(-('Gastos Gerais'!$B$4:$B$999=Analítico!$B62),-(Analítico!N$1&gt;='Gastos Gerais'!$D$4:$D$999),-(Analítico!N$1&lt;='Gastos Gerais'!$E$4:$E$999),-('Gastos Gerais'!$C$4:$C$999))</f>
        <v>2200</v>
      </c>
      <c r="O62" s="149">
        <f>SUMPRODUCT(-('Gastos Gerais'!$B$4:$B$999=Analítico!$B62),-(Analítico!O$1&gt;='Gastos Gerais'!$D$4:$D$999),-(Analítico!O$1&lt;='Gastos Gerais'!$E$4:$E$999),-('Gastos Gerais'!$C$4:$C$999))</f>
        <v>2200</v>
      </c>
      <c r="P62" s="149">
        <f>SUMPRODUCT(-('Gastos Gerais'!$B$4:$B$999=Analítico!$B62),-(Analítico!P$1&gt;='Gastos Gerais'!$D$4:$D$999),-(Analítico!P$1&lt;='Gastos Gerais'!$E$4:$E$999),-('Gastos Gerais'!$C$4:$C$999))</f>
        <v>2200</v>
      </c>
      <c r="Q62" s="149">
        <f>SUMPRODUCT(-('Gastos Gerais'!$B$4:$B$999=Analítico!$B62),-(Analítico!Q$1&gt;='Gastos Gerais'!$D$4:$D$999),-(Analítico!Q$1&lt;='Gastos Gerais'!$E$4:$E$999),-('Gastos Gerais'!$C$4:$C$999))</f>
        <v>2200</v>
      </c>
      <c r="R62" s="149">
        <f>SUMPRODUCT(-('Gastos Gerais'!$B$4:$B$999=Analítico!$B62),-(Analítico!R$1&gt;='Gastos Gerais'!$D$4:$D$999),-(Analítico!R$1&lt;='Gastos Gerais'!$E$4:$E$999),-('Gastos Gerais'!$C$4:$C$999))</f>
        <v>2200</v>
      </c>
      <c r="S62" s="149">
        <f>SUMPRODUCT(-('Gastos Gerais'!$B$4:$B$999=Analítico!$B62),-(Analítico!S$1&gt;='Gastos Gerais'!$D$4:$D$999),-(Analítico!S$1&lt;='Gastos Gerais'!$E$4:$E$999),-('Gastos Gerais'!$C$4:$C$999))</f>
        <v>2200</v>
      </c>
      <c r="T62" s="149">
        <f>SUMPRODUCT(-('Gastos Gerais'!$B$4:$B$999=Analítico!$B62),-(Analítico!T$1&gt;='Gastos Gerais'!$D$4:$D$999),-(Analítico!T$1&lt;='Gastos Gerais'!$E$4:$E$999),-('Gastos Gerais'!$C$4:$C$999))</f>
        <v>2200</v>
      </c>
      <c r="U62" s="149">
        <f>SUMPRODUCT(-('Gastos Gerais'!$B$4:$B$999=Analítico!$B62),-(Analítico!U$1&gt;='Gastos Gerais'!$D$4:$D$999),-(Analítico!U$1&lt;='Gastos Gerais'!$E$4:$E$999),-('Gastos Gerais'!$C$4:$C$999))</f>
        <v>2200</v>
      </c>
      <c r="V62" s="149">
        <f>SUMPRODUCT(-('Gastos Gerais'!$B$4:$B$999=Analítico!$B62),-(Analítico!V$1&gt;='Gastos Gerais'!$D$4:$D$999),-(Analítico!V$1&lt;='Gastos Gerais'!$E$4:$E$999),-('Gastos Gerais'!$C$4:$C$999))</f>
        <v>2200</v>
      </c>
      <c r="W62" s="149">
        <f>SUMPRODUCT(-('Gastos Gerais'!$B$4:$B$999=Analítico!$B62),-(Analítico!W$1&gt;='Gastos Gerais'!$D$4:$D$999),-(Analítico!W$1&lt;='Gastos Gerais'!$E$4:$E$999),-('Gastos Gerais'!$C$4:$C$999))</f>
        <v>2200</v>
      </c>
      <c r="X62" s="149">
        <f>SUMPRODUCT(-('Gastos Gerais'!$B$4:$B$999=Analítico!$B62),-(Analítico!X$1&gt;='Gastos Gerais'!$D$4:$D$999),-(Analítico!X$1&lt;='Gastos Gerais'!$E$4:$E$999),-('Gastos Gerais'!$C$4:$C$999))</f>
        <v>2200</v>
      </c>
      <c r="Y62" s="149">
        <f>SUMPRODUCT(-('Gastos Gerais'!$B$4:$B$999=Analítico!$B62),-(Analítico!Y$1&gt;='Gastos Gerais'!$D$4:$D$999),-(Analítico!Y$1&lt;='Gastos Gerais'!$E$4:$E$999),-('Gastos Gerais'!$C$4:$C$999))</f>
        <v>2200</v>
      </c>
      <c r="Z62" s="149">
        <f>SUMPRODUCT(-('Gastos Gerais'!$B$4:$B$999=Analítico!$B62),-(Analítico!Z$1&gt;='Gastos Gerais'!$D$4:$D$999),-(Analítico!Z$1&lt;='Gastos Gerais'!$E$4:$E$999),-('Gastos Gerais'!$C$4:$C$999))</f>
        <v>2200</v>
      </c>
      <c r="AA62" s="149">
        <f>SUMPRODUCT(-('Gastos Gerais'!$B$4:$B$999=Analítico!$B62),-(Analítico!AA$1&gt;='Gastos Gerais'!$D$4:$D$999),-(Analítico!AA$1&lt;='Gastos Gerais'!$E$4:$E$999),-('Gastos Gerais'!$C$4:$C$999))</f>
        <v>2200</v>
      </c>
      <c r="AB62" s="149">
        <f>SUMPRODUCT(-('Gastos Gerais'!$B$4:$B$999=Analítico!$B62),-(Analítico!AB$1&gt;='Gastos Gerais'!$D$4:$D$999),-(Analítico!AB$1&lt;='Gastos Gerais'!$E$4:$E$999),-('Gastos Gerais'!$C$4:$C$999))</f>
        <v>2200</v>
      </c>
      <c r="AC62" s="149">
        <f>SUMPRODUCT(-('Gastos Gerais'!$B$4:$B$999=Analítico!$B62),-(Analítico!AC$1&gt;='Gastos Gerais'!$D$4:$D$999),-(Analítico!AC$1&lt;='Gastos Gerais'!$E$4:$E$999),-('Gastos Gerais'!$C$4:$C$999))</f>
        <v>2200</v>
      </c>
      <c r="AD62" s="149">
        <f>SUMPRODUCT(-('Gastos Gerais'!$B$4:$B$999=Analítico!$B62),-(Analítico!AD$1&gt;='Gastos Gerais'!$D$4:$D$999),-(Analítico!AD$1&lt;='Gastos Gerais'!$E$4:$E$999),-('Gastos Gerais'!$C$4:$C$999))</f>
        <v>2200</v>
      </c>
      <c r="AE62" s="149">
        <f>SUMPRODUCT(-('Gastos Gerais'!$B$4:$B$999=Analítico!$B62),-(Analítico!AE$1&gt;='Gastos Gerais'!$D$4:$D$999),-(Analítico!AE$1&lt;='Gastos Gerais'!$E$4:$E$999),-('Gastos Gerais'!$C$4:$C$999))</f>
        <v>2200</v>
      </c>
      <c r="AF62" s="149">
        <f>SUMPRODUCT(-('Gastos Gerais'!$B$4:$B$999=Analítico!$B62),-(Analítico!AF$1&gt;='Gastos Gerais'!$D$4:$D$999),-(Analítico!AF$1&lt;='Gastos Gerais'!$E$4:$E$999),-('Gastos Gerais'!$C$4:$C$999))</f>
        <v>2200</v>
      </c>
      <c r="AG62" s="149">
        <f>SUMPRODUCT(-('Gastos Gerais'!$B$4:$B$999=Analítico!$B62),-(Analítico!AG$1&gt;='Gastos Gerais'!$D$4:$D$999),-(Analítico!AG$1&lt;='Gastos Gerais'!$E$4:$E$999),-('Gastos Gerais'!$C$4:$C$999))</f>
        <v>2200</v>
      </c>
      <c r="AH62" s="149">
        <f>SUMPRODUCT(-('Gastos Gerais'!$B$4:$B$999=Analítico!$B62),-(Analítico!AH$1&gt;='Gastos Gerais'!$D$4:$D$999),-(Analítico!AH$1&lt;='Gastos Gerais'!$E$4:$E$999),-('Gastos Gerais'!$C$4:$C$999))</f>
        <v>2200</v>
      </c>
      <c r="AI62" s="149">
        <f>SUMPRODUCT(-('Gastos Gerais'!$B$4:$B$999=Analítico!$B62),-(Analítico!AI$1&gt;='Gastos Gerais'!$D$4:$D$999),-(Analítico!AI$1&lt;='Gastos Gerais'!$E$4:$E$999),-('Gastos Gerais'!$C$4:$C$999))</f>
        <v>2200</v>
      </c>
      <c r="AJ62" s="149">
        <f>SUMPRODUCT(-('Gastos Gerais'!$B$4:$B$999=Analítico!$B62),-(Analítico!AJ$1&gt;='Gastos Gerais'!$D$4:$D$999),-(Analítico!AJ$1&lt;='Gastos Gerais'!$E$4:$E$999),-('Gastos Gerais'!$C$4:$C$999))</f>
        <v>2200</v>
      </c>
      <c r="AK62" s="149">
        <f>SUMPRODUCT(-('Gastos Gerais'!$B$4:$B$999=Analítico!$B62),-(Analítico!AK$1&gt;='Gastos Gerais'!$D$4:$D$999),-(Analítico!AK$1&lt;='Gastos Gerais'!$E$4:$E$999),-('Gastos Gerais'!$C$4:$C$999))</f>
        <v>2200</v>
      </c>
      <c r="AL62" s="149">
        <f>SUMPRODUCT(-('Gastos Gerais'!$B$4:$B$999=Analítico!$B62),-(Analítico!AL$1&gt;='Gastos Gerais'!$D$4:$D$999),-(Analítico!AL$1&lt;='Gastos Gerais'!$E$4:$E$999),-('Gastos Gerais'!$C$4:$C$999))</f>
        <v>2200</v>
      </c>
      <c r="AM62" s="149">
        <f>SUMPRODUCT(-('Gastos Gerais'!$B$4:$B$999=Analítico!$B62),-(Analítico!AM$1&gt;='Gastos Gerais'!$D$4:$D$999),-(Analítico!AM$1&lt;='Gastos Gerais'!$E$4:$E$999),-('Gastos Gerais'!$C$4:$C$999))</f>
        <v>2200</v>
      </c>
      <c r="AN62" s="149">
        <f>SUMPRODUCT(-('Gastos Gerais'!$B$4:$B$999=Analítico!$B62),-(Analítico!AN$1&gt;='Gastos Gerais'!$D$4:$D$999),-(Analítico!AN$1&lt;='Gastos Gerais'!$E$4:$E$999),-('Gastos Gerais'!$C$4:$C$999))</f>
        <v>2200</v>
      </c>
      <c r="AO62" s="149">
        <f>SUMPRODUCT(-('Gastos Gerais'!$B$4:$B$999=Analítico!$B62),-(Analítico!AO$1&gt;='Gastos Gerais'!$D$4:$D$999),-(Analítico!AO$1&lt;='Gastos Gerais'!$E$4:$E$999),-('Gastos Gerais'!$C$4:$C$999))</f>
        <v>2200</v>
      </c>
      <c r="AP62" s="149">
        <f>SUMPRODUCT(-('Gastos Gerais'!$B$4:$B$999=Analítico!$B62),-(Analítico!AP$1&gt;='Gastos Gerais'!$D$4:$D$999),-(Analítico!AP$1&lt;='Gastos Gerais'!$E$4:$E$999),-('Gastos Gerais'!$C$4:$C$999))</f>
        <v>2200</v>
      </c>
      <c r="AQ62" s="149">
        <f>SUMPRODUCT(-('Gastos Gerais'!$B$4:$B$999=Analítico!$B62),-(Analítico!AQ$1&gt;='Gastos Gerais'!$D$4:$D$999),-(Analítico!AQ$1&lt;='Gastos Gerais'!$E$4:$E$999),-('Gastos Gerais'!$C$4:$C$999))</f>
        <v>2200</v>
      </c>
      <c r="AR62" s="149">
        <f>SUMPRODUCT(-('Gastos Gerais'!$B$4:$B$999=Analítico!$B62),-(Analítico!AR$1&gt;='Gastos Gerais'!$D$4:$D$999),-(Analítico!AR$1&lt;='Gastos Gerais'!$E$4:$E$999),-('Gastos Gerais'!$C$4:$C$999))</f>
        <v>2200</v>
      </c>
      <c r="AS62" s="149">
        <f>SUMPRODUCT(-('Gastos Gerais'!$B$4:$B$999=Analítico!$B62),-(Analítico!AS$1&gt;='Gastos Gerais'!$D$4:$D$999),-(Analítico!AS$1&lt;='Gastos Gerais'!$E$4:$E$999),-('Gastos Gerais'!$C$4:$C$999))</f>
        <v>0</v>
      </c>
      <c r="AT62" s="149">
        <f>SUMPRODUCT(-('Gastos Gerais'!$B$4:$B$999=Analítico!$B62),-(Analítico!AT$1&gt;='Gastos Gerais'!$D$4:$D$999),-(Analítico!AT$1&lt;='Gastos Gerais'!$E$4:$E$999),-('Gastos Gerais'!$C$4:$C$999))</f>
        <v>0</v>
      </c>
      <c r="AU62" s="149">
        <f>SUMPRODUCT(-('Gastos Gerais'!$B$4:$B$999=Analítico!$B62),-(Analítico!AU$1&gt;='Gastos Gerais'!$D$4:$D$999),-(Analítico!AU$1&lt;='Gastos Gerais'!$E$4:$E$999),-('Gastos Gerais'!$C$4:$C$999))</f>
        <v>0</v>
      </c>
      <c r="AV62" s="149">
        <f>SUMPRODUCT(-('Gastos Gerais'!$B$4:$B$999=Analítico!$B62),-(Analítico!AV$1&gt;='Gastos Gerais'!$D$4:$D$999),-(Analítico!AV$1&lt;='Gastos Gerais'!$E$4:$E$999),-('Gastos Gerais'!$C$4:$C$999))</f>
        <v>0</v>
      </c>
      <c r="AW62" s="149">
        <f>SUMPRODUCT(-('Gastos Gerais'!$B$4:$B$999=Analítico!$B62),-(Analítico!AW$1&gt;='Gastos Gerais'!$D$4:$D$999),-(Analítico!AW$1&lt;='Gastos Gerais'!$E$4:$E$999),-('Gastos Gerais'!$C$4:$C$999))</f>
        <v>0</v>
      </c>
      <c r="AX62" s="149">
        <f>SUMPRODUCT(-('Gastos Gerais'!$B$4:$B$999=Analítico!$B62),-(Analítico!AX$1&gt;='Gastos Gerais'!$D$4:$D$999),-(Analítico!AX$1&lt;='Gastos Gerais'!$E$4:$E$999),-('Gastos Gerais'!$C$4:$C$999))</f>
        <v>0</v>
      </c>
      <c r="AY62" s="144">
        <f t="shared" si="49"/>
        <v>85700</v>
      </c>
      <c r="AZ62" s="156">
        <f t="shared" ca="1" si="50"/>
        <v>7.1529257101323807E-4</v>
      </c>
      <c r="BJ62" s="247"/>
      <c r="BK62" s="247"/>
    </row>
    <row r="63" spans="1:69" s="99" customFormat="1" ht="23.25" customHeight="1">
      <c r="A63" s="216" t="s">
        <v>114</v>
      </c>
      <c r="B63" s="217" t="s">
        <v>189</v>
      </c>
      <c r="C63" s="149">
        <f>SUMPRODUCT(-('Gastos Gerais'!$B$4:$B$999=Analítico!$B63),-(Analítico!C$1&gt;='Gastos Gerais'!$D$4:$D$999),-(Analítico!C$1&lt;='Gastos Gerais'!$E$4:$E$999),-('Gastos Gerais'!$C$4:$C$999))</f>
        <v>0</v>
      </c>
      <c r="D63" s="149">
        <f>SUMPRODUCT(-('Gastos Gerais'!$B$4:$B$999=Analítico!$B63),-(Analítico!D$1&gt;='Gastos Gerais'!$D$4:$D$999),-(Analítico!D$1&lt;='Gastos Gerais'!$E$4:$E$999),-('Gastos Gerais'!$C$4:$C$999))</f>
        <v>0</v>
      </c>
      <c r="E63" s="149">
        <f>SUMPRODUCT(-('Gastos Gerais'!$B$4:$B$999=Analítico!$B63),-(Analítico!E$1&gt;='Gastos Gerais'!$D$4:$D$999),-(Analítico!E$1&lt;='Gastos Gerais'!$E$4:$E$999),-('Gastos Gerais'!$C$4:$C$999))</f>
        <v>0</v>
      </c>
      <c r="F63" s="149">
        <f>SUMPRODUCT(-('Gastos Gerais'!$B$4:$B$999=Analítico!$B63),-(Analítico!F$1&gt;='Gastos Gerais'!$D$4:$D$999),-(Analítico!F$1&lt;='Gastos Gerais'!$E$4:$E$999),-('Gastos Gerais'!$C$4:$C$999))</f>
        <v>0</v>
      </c>
      <c r="G63" s="149">
        <f>SUMPRODUCT(-('Gastos Gerais'!$B$4:$B$999=Analítico!$B63),-(Analítico!G$1&gt;='Gastos Gerais'!$D$4:$D$999),-(Analítico!G$1&lt;='Gastos Gerais'!$E$4:$E$999),-('Gastos Gerais'!$C$4:$C$999))</f>
        <v>0</v>
      </c>
      <c r="H63" s="149">
        <f>SUMPRODUCT(-('Gastos Gerais'!$B$4:$B$999=Analítico!$B63),-(Analítico!H$1&gt;='Gastos Gerais'!$D$4:$D$999),-(Analítico!H$1&lt;='Gastos Gerais'!$E$4:$E$999),-('Gastos Gerais'!$C$4:$C$999))</f>
        <v>0</v>
      </c>
      <c r="I63" s="149">
        <f>SUMPRODUCT(-('Gastos Gerais'!$B$4:$B$999=Analítico!$B63),-(Analítico!I$1&gt;='Gastos Gerais'!$D$4:$D$999),-(Analítico!I$1&lt;='Gastos Gerais'!$E$4:$E$999),-('Gastos Gerais'!$C$4:$C$999))</f>
        <v>0</v>
      </c>
      <c r="J63" s="149">
        <f>SUMPRODUCT(-('Gastos Gerais'!$B$4:$B$999=Analítico!$B63),-(Analítico!J$1&gt;='Gastos Gerais'!$D$4:$D$999),-(Analítico!J$1&lt;='Gastos Gerais'!$E$4:$E$999),-('Gastos Gerais'!$C$4:$C$999))</f>
        <v>0</v>
      </c>
      <c r="K63" s="149">
        <f>SUMPRODUCT(-('Gastos Gerais'!$B$4:$B$999=Analítico!$B63),-(Analítico!K$1&gt;='Gastos Gerais'!$D$4:$D$999),-(Analítico!K$1&lt;='Gastos Gerais'!$E$4:$E$999),-('Gastos Gerais'!$C$4:$C$999))</f>
        <v>0</v>
      </c>
      <c r="L63" s="149">
        <f>SUMPRODUCT(-('Gastos Gerais'!$B$4:$B$999=Analítico!$B63),-(Analítico!L$1&gt;='Gastos Gerais'!$D$4:$D$999),-(Analítico!L$1&lt;='Gastos Gerais'!$E$4:$E$999),-('Gastos Gerais'!$C$4:$C$999))</f>
        <v>0</v>
      </c>
      <c r="M63" s="149">
        <f>SUMPRODUCT(-('Gastos Gerais'!$B$4:$B$999=Analítico!$B63),-(Analítico!M$1&gt;='Gastos Gerais'!$D$4:$D$999),-(Analítico!M$1&lt;='Gastos Gerais'!$E$4:$E$999),-('Gastos Gerais'!$C$4:$C$999))</f>
        <v>0</v>
      </c>
      <c r="N63" s="149">
        <f>SUMPRODUCT(-('Gastos Gerais'!$B$4:$B$999=Analítico!$B63),-(Analítico!N$1&gt;='Gastos Gerais'!$D$4:$D$999),-(Analítico!N$1&lt;='Gastos Gerais'!$E$4:$E$999),-('Gastos Gerais'!$C$4:$C$999))</f>
        <v>0</v>
      </c>
      <c r="O63" s="149">
        <f>SUMPRODUCT(-('Gastos Gerais'!$B$4:$B$999=Analítico!$B63),-(Analítico!O$1&gt;='Gastos Gerais'!$D$4:$D$999),-(Analítico!O$1&lt;='Gastos Gerais'!$E$4:$E$999),-('Gastos Gerais'!$C$4:$C$999))</f>
        <v>0</v>
      </c>
      <c r="P63" s="149">
        <f>SUMPRODUCT(-('Gastos Gerais'!$B$4:$B$999=Analítico!$B63),-(Analítico!P$1&gt;='Gastos Gerais'!$D$4:$D$999),-(Analítico!P$1&lt;='Gastos Gerais'!$E$4:$E$999),-('Gastos Gerais'!$C$4:$C$999))</f>
        <v>0</v>
      </c>
      <c r="Q63" s="149">
        <f>SUMPRODUCT(-('Gastos Gerais'!$B$4:$B$999=Analítico!$B63),-(Analítico!Q$1&gt;='Gastos Gerais'!$D$4:$D$999),-(Analítico!Q$1&lt;='Gastos Gerais'!$E$4:$E$999),-('Gastos Gerais'!$C$4:$C$999))</f>
        <v>0</v>
      </c>
      <c r="R63" s="149">
        <f>SUMPRODUCT(-('Gastos Gerais'!$B$4:$B$999=Analítico!$B63),-(Analítico!R$1&gt;='Gastos Gerais'!$D$4:$D$999),-(Analítico!R$1&lt;='Gastos Gerais'!$E$4:$E$999),-('Gastos Gerais'!$C$4:$C$999))</f>
        <v>0</v>
      </c>
      <c r="S63" s="149">
        <f>SUMPRODUCT(-('Gastos Gerais'!$B$4:$B$999=Analítico!$B63),-(Analítico!S$1&gt;='Gastos Gerais'!$D$4:$D$999),-(Analítico!S$1&lt;='Gastos Gerais'!$E$4:$E$999),-('Gastos Gerais'!$C$4:$C$999))</f>
        <v>0</v>
      </c>
      <c r="T63" s="149">
        <f>SUMPRODUCT(-('Gastos Gerais'!$B$4:$B$999=Analítico!$B63),-(Analítico!T$1&gt;='Gastos Gerais'!$D$4:$D$999),-(Analítico!T$1&lt;='Gastos Gerais'!$E$4:$E$999),-('Gastos Gerais'!$C$4:$C$999))</f>
        <v>0</v>
      </c>
      <c r="U63" s="149">
        <f>SUMPRODUCT(-('Gastos Gerais'!$B$4:$B$999=Analítico!$B63),-(Analítico!U$1&gt;='Gastos Gerais'!$D$4:$D$999),-(Analítico!U$1&lt;='Gastos Gerais'!$E$4:$E$999),-('Gastos Gerais'!$C$4:$C$999))</f>
        <v>0</v>
      </c>
      <c r="V63" s="149">
        <f>SUMPRODUCT(-('Gastos Gerais'!$B$4:$B$999=Analítico!$B63),-(Analítico!V$1&gt;='Gastos Gerais'!$D$4:$D$999),-(Analítico!V$1&lt;='Gastos Gerais'!$E$4:$E$999),-('Gastos Gerais'!$C$4:$C$999))</f>
        <v>0</v>
      </c>
      <c r="W63" s="149">
        <f>SUMPRODUCT(-('Gastos Gerais'!$B$4:$B$999=Analítico!$B63),-(Analítico!W$1&gt;='Gastos Gerais'!$D$4:$D$999),-(Analítico!W$1&lt;='Gastos Gerais'!$E$4:$E$999),-('Gastos Gerais'!$C$4:$C$999))</f>
        <v>0</v>
      </c>
      <c r="X63" s="149">
        <f>SUMPRODUCT(-('Gastos Gerais'!$B$4:$B$999=Analítico!$B63),-(Analítico!X$1&gt;='Gastos Gerais'!$D$4:$D$999),-(Analítico!X$1&lt;='Gastos Gerais'!$E$4:$E$999),-('Gastos Gerais'!$C$4:$C$999))</f>
        <v>0</v>
      </c>
      <c r="Y63" s="149">
        <f>SUMPRODUCT(-('Gastos Gerais'!$B$4:$B$999=Analítico!$B63),-(Analítico!Y$1&gt;='Gastos Gerais'!$D$4:$D$999),-(Analítico!Y$1&lt;='Gastos Gerais'!$E$4:$E$999),-('Gastos Gerais'!$C$4:$C$999))</f>
        <v>0</v>
      </c>
      <c r="Z63" s="149">
        <f>SUMPRODUCT(-('Gastos Gerais'!$B$4:$B$999=Analítico!$B63),-(Analítico!Z$1&gt;='Gastos Gerais'!$D$4:$D$999),-(Analítico!Z$1&lt;='Gastos Gerais'!$E$4:$E$999),-('Gastos Gerais'!$C$4:$C$999))</f>
        <v>0</v>
      </c>
      <c r="AA63" s="149">
        <f>SUMPRODUCT(-('Gastos Gerais'!$B$4:$B$999=Analítico!$B63),-(Analítico!AA$1&gt;='Gastos Gerais'!$D$4:$D$999),-(Analítico!AA$1&lt;='Gastos Gerais'!$E$4:$E$999),-('Gastos Gerais'!$C$4:$C$999))</f>
        <v>0</v>
      </c>
      <c r="AB63" s="149">
        <f>SUMPRODUCT(-('Gastos Gerais'!$B$4:$B$999=Analítico!$B63),-(Analítico!AB$1&gt;='Gastos Gerais'!$D$4:$D$999),-(Analítico!AB$1&lt;='Gastos Gerais'!$E$4:$E$999),-('Gastos Gerais'!$C$4:$C$999))</f>
        <v>0</v>
      </c>
      <c r="AC63" s="149">
        <f>SUMPRODUCT(-('Gastos Gerais'!$B$4:$B$999=Analítico!$B63),-(Analítico!AC$1&gt;='Gastos Gerais'!$D$4:$D$999),-(Analítico!AC$1&lt;='Gastos Gerais'!$E$4:$E$999),-('Gastos Gerais'!$C$4:$C$999))</f>
        <v>0</v>
      </c>
      <c r="AD63" s="149">
        <f>SUMPRODUCT(-('Gastos Gerais'!$B$4:$B$999=Analítico!$B63),-(Analítico!AD$1&gt;='Gastos Gerais'!$D$4:$D$999),-(Analítico!AD$1&lt;='Gastos Gerais'!$E$4:$E$999),-('Gastos Gerais'!$C$4:$C$999))</f>
        <v>0</v>
      </c>
      <c r="AE63" s="149">
        <f>SUMPRODUCT(-('Gastos Gerais'!$B$4:$B$999=Analítico!$B63),-(Analítico!AE$1&gt;='Gastos Gerais'!$D$4:$D$999),-(Analítico!AE$1&lt;='Gastos Gerais'!$E$4:$E$999),-('Gastos Gerais'!$C$4:$C$999))</f>
        <v>0</v>
      </c>
      <c r="AF63" s="149">
        <f>SUMPRODUCT(-('Gastos Gerais'!$B$4:$B$999=Analítico!$B63),-(Analítico!AF$1&gt;='Gastos Gerais'!$D$4:$D$999),-(Analítico!AF$1&lt;='Gastos Gerais'!$E$4:$E$999),-('Gastos Gerais'!$C$4:$C$999))</f>
        <v>0</v>
      </c>
      <c r="AG63" s="149">
        <f>SUMPRODUCT(-('Gastos Gerais'!$B$4:$B$999=Analítico!$B63),-(Analítico!AG$1&gt;='Gastos Gerais'!$D$4:$D$999),-(Analítico!AG$1&lt;='Gastos Gerais'!$E$4:$E$999),-('Gastos Gerais'!$C$4:$C$999))</f>
        <v>0</v>
      </c>
      <c r="AH63" s="149">
        <f>SUMPRODUCT(-('Gastos Gerais'!$B$4:$B$999=Analítico!$B63),-(Analítico!AH$1&gt;='Gastos Gerais'!$D$4:$D$999),-(Analítico!AH$1&lt;='Gastos Gerais'!$E$4:$E$999),-('Gastos Gerais'!$C$4:$C$999))</f>
        <v>0</v>
      </c>
      <c r="AI63" s="149">
        <f>SUMPRODUCT(-('Gastos Gerais'!$B$4:$B$999=Analítico!$B63),-(Analítico!AI$1&gt;='Gastos Gerais'!$D$4:$D$999),-(Analítico!AI$1&lt;='Gastos Gerais'!$E$4:$E$999),-('Gastos Gerais'!$C$4:$C$999))</f>
        <v>0</v>
      </c>
      <c r="AJ63" s="149">
        <f>SUMPRODUCT(-('Gastos Gerais'!$B$4:$B$999=Analítico!$B63),-(Analítico!AJ$1&gt;='Gastos Gerais'!$D$4:$D$999),-(Analítico!AJ$1&lt;='Gastos Gerais'!$E$4:$E$999),-('Gastos Gerais'!$C$4:$C$999))</f>
        <v>0</v>
      </c>
      <c r="AK63" s="149">
        <f>SUMPRODUCT(-('Gastos Gerais'!$B$4:$B$999=Analítico!$B63),-(Analítico!AK$1&gt;='Gastos Gerais'!$D$4:$D$999),-(Analítico!AK$1&lt;='Gastos Gerais'!$E$4:$E$999),-('Gastos Gerais'!$C$4:$C$999))</f>
        <v>0</v>
      </c>
      <c r="AL63" s="149">
        <f>SUMPRODUCT(-('Gastos Gerais'!$B$4:$B$999=Analítico!$B63),-(Analítico!AL$1&gt;='Gastos Gerais'!$D$4:$D$999),-(Analítico!AL$1&lt;='Gastos Gerais'!$E$4:$E$999),-('Gastos Gerais'!$C$4:$C$999))</f>
        <v>0</v>
      </c>
      <c r="AM63" s="149">
        <f>SUMPRODUCT(-('Gastos Gerais'!$B$4:$B$999=Analítico!$B63),-(Analítico!AM$1&gt;='Gastos Gerais'!$D$4:$D$999),-(Analítico!AM$1&lt;='Gastos Gerais'!$E$4:$E$999),-('Gastos Gerais'!$C$4:$C$999))</f>
        <v>0</v>
      </c>
      <c r="AN63" s="149">
        <f>SUMPRODUCT(-('Gastos Gerais'!$B$4:$B$999=Analítico!$B63),-(Analítico!AN$1&gt;='Gastos Gerais'!$D$4:$D$999),-(Analítico!AN$1&lt;='Gastos Gerais'!$E$4:$E$999),-('Gastos Gerais'!$C$4:$C$999))</f>
        <v>0</v>
      </c>
      <c r="AO63" s="149">
        <f>SUMPRODUCT(-('Gastos Gerais'!$B$4:$B$999=Analítico!$B63),-(Analítico!AO$1&gt;='Gastos Gerais'!$D$4:$D$999),-(Analítico!AO$1&lt;='Gastos Gerais'!$E$4:$E$999),-('Gastos Gerais'!$C$4:$C$999))</f>
        <v>0</v>
      </c>
      <c r="AP63" s="149">
        <f>SUMPRODUCT(-('Gastos Gerais'!$B$4:$B$999=Analítico!$B63),-(Analítico!AP$1&gt;='Gastos Gerais'!$D$4:$D$999),-(Analítico!AP$1&lt;='Gastos Gerais'!$E$4:$E$999),-('Gastos Gerais'!$C$4:$C$999))</f>
        <v>0</v>
      </c>
      <c r="AQ63" s="149">
        <f>SUMPRODUCT(-('Gastos Gerais'!$B$4:$B$999=Analítico!$B63),-(Analítico!AQ$1&gt;='Gastos Gerais'!$D$4:$D$999),-(Analítico!AQ$1&lt;='Gastos Gerais'!$E$4:$E$999),-('Gastos Gerais'!$C$4:$C$999))</f>
        <v>0</v>
      </c>
      <c r="AR63" s="149">
        <f>SUMPRODUCT(-('Gastos Gerais'!$B$4:$B$999=Analítico!$B63),-(Analítico!AR$1&gt;='Gastos Gerais'!$D$4:$D$999),-(Analítico!AR$1&lt;='Gastos Gerais'!$E$4:$E$999),-('Gastos Gerais'!$C$4:$C$999))</f>
        <v>0</v>
      </c>
      <c r="AS63" s="149">
        <f>SUMPRODUCT(-('Gastos Gerais'!$B$4:$B$999=Analítico!$B63),-(Analítico!AS$1&gt;='Gastos Gerais'!$D$4:$D$999),-(Analítico!AS$1&lt;='Gastos Gerais'!$E$4:$E$999),-('Gastos Gerais'!$C$4:$C$999))</f>
        <v>0</v>
      </c>
      <c r="AT63" s="149">
        <f>SUMPRODUCT(-('Gastos Gerais'!$B$4:$B$999=Analítico!$B63),-(Analítico!AT$1&gt;='Gastos Gerais'!$D$4:$D$999),-(Analítico!AT$1&lt;='Gastos Gerais'!$E$4:$E$999),-('Gastos Gerais'!$C$4:$C$999))</f>
        <v>0</v>
      </c>
      <c r="AU63" s="149">
        <f>SUMPRODUCT(-('Gastos Gerais'!$B$4:$B$999=Analítico!$B63),-(Analítico!AU$1&gt;='Gastos Gerais'!$D$4:$D$999),-(Analítico!AU$1&lt;='Gastos Gerais'!$E$4:$E$999),-('Gastos Gerais'!$C$4:$C$999))</f>
        <v>0</v>
      </c>
      <c r="AV63" s="149">
        <f>SUMPRODUCT(-('Gastos Gerais'!$B$4:$B$999=Analítico!$B63),-(Analítico!AV$1&gt;='Gastos Gerais'!$D$4:$D$999),-(Analítico!AV$1&lt;='Gastos Gerais'!$E$4:$E$999),-('Gastos Gerais'!$C$4:$C$999))</f>
        <v>0</v>
      </c>
      <c r="AW63" s="149">
        <f>SUMPRODUCT(-('Gastos Gerais'!$B$4:$B$999=Analítico!$B63),-(Analítico!AW$1&gt;='Gastos Gerais'!$D$4:$D$999),-(Analítico!AW$1&lt;='Gastos Gerais'!$E$4:$E$999),-('Gastos Gerais'!$C$4:$C$999))</f>
        <v>0</v>
      </c>
      <c r="AX63" s="149">
        <f>SUMPRODUCT(-('Gastos Gerais'!$B$4:$B$999=Analítico!$B63),-(Analítico!AX$1&gt;='Gastos Gerais'!$D$4:$D$999),-(Analítico!AX$1&lt;='Gastos Gerais'!$E$4:$E$999),-('Gastos Gerais'!$C$4:$C$999))</f>
        <v>0</v>
      </c>
      <c r="AY63" s="144">
        <f t="shared" si="49"/>
        <v>0</v>
      </c>
      <c r="AZ63" s="156">
        <f t="shared" ca="1" si="50"/>
        <v>0</v>
      </c>
      <c r="BJ63" s="247"/>
      <c r="BK63" s="247"/>
    </row>
    <row r="64" spans="1:69" s="99" customFormat="1" ht="23.25" customHeight="1">
      <c r="A64" s="216" t="s">
        <v>115</v>
      </c>
      <c r="B64" s="217" t="s">
        <v>446</v>
      </c>
      <c r="C64" s="149">
        <f>SUMPRODUCT(-('Gastos Gerais'!$B$4:$B$999=Analítico!$B64),-(Analítico!C$1&gt;='Gastos Gerais'!$D$4:$D$999),-(Analítico!C$1&lt;='Gastos Gerais'!$E$4:$E$999),-('Gastos Gerais'!$C$4:$C$999))</f>
        <v>0</v>
      </c>
      <c r="D64" s="149">
        <f>SUMPRODUCT(-('Gastos Gerais'!$B$4:$B$999=Analítico!$B64),-(Analítico!D$1&gt;='Gastos Gerais'!$D$4:$D$999),-(Analítico!D$1&lt;='Gastos Gerais'!$E$4:$E$999),-('Gastos Gerais'!$C$4:$C$999))</f>
        <v>8000</v>
      </c>
      <c r="E64" s="149">
        <f>SUMPRODUCT(-('Gastos Gerais'!$B$4:$B$999=Analítico!$B64),-(Analítico!E$1&gt;='Gastos Gerais'!$D$4:$D$999),-(Analítico!E$1&lt;='Gastos Gerais'!$E$4:$E$999),-('Gastos Gerais'!$C$4:$C$999))</f>
        <v>8000</v>
      </c>
      <c r="F64" s="149">
        <f>SUMPRODUCT(-('Gastos Gerais'!$B$4:$B$999=Analítico!$B64),-(Analítico!F$1&gt;='Gastos Gerais'!$D$4:$D$999),-(Analítico!F$1&lt;='Gastos Gerais'!$E$4:$E$999),-('Gastos Gerais'!$C$4:$C$999))</f>
        <v>8000</v>
      </c>
      <c r="G64" s="149">
        <f>SUMPRODUCT(-('Gastos Gerais'!$B$4:$B$999=Analítico!$B64),-(Analítico!G$1&gt;='Gastos Gerais'!$D$4:$D$999),-(Analítico!G$1&lt;='Gastos Gerais'!$E$4:$E$999),-('Gastos Gerais'!$C$4:$C$999))</f>
        <v>8000</v>
      </c>
      <c r="H64" s="149">
        <f>SUMPRODUCT(-('Gastos Gerais'!$B$4:$B$999=Analítico!$B64),-(Analítico!H$1&gt;='Gastos Gerais'!$D$4:$D$999),-(Analítico!H$1&lt;='Gastos Gerais'!$E$4:$E$999),-('Gastos Gerais'!$C$4:$C$999))</f>
        <v>8000</v>
      </c>
      <c r="I64" s="149">
        <f>SUMPRODUCT(-('Gastos Gerais'!$B$4:$B$999=Analítico!$B64),-(Analítico!I$1&gt;='Gastos Gerais'!$D$4:$D$999),-(Analítico!I$1&lt;='Gastos Gerais'!$E$4:$E$999),-('Gastos Gerais'!$C$4:$C$999))</f>
        <v>8000</v>
      </c>
      <c r="J64" s="149">
        <f>SUMPRODUCT(-('Gastos Gerais'!$B$4:$B$999=Analítico!$B64),-(Analítico!J$1&gt;='Gastos Gerais'!$D$4:$D$999),-(Analítico!J$1&lt;='Gastos Gerais'!$E$4:$E$999),-('Gastos Gerais'!$C$4:$C$999))</f>
        <v>8000</v>
      </c>
      <c r="K64" s="149">
        <f>SUMPRODUCT(-('Gastos Gerais'!$B$4:$B$999=Analítico!$B64),-(Analítico!K$1&gt;='Gastos Gerais'!$D$4:$D$999),-(Analítico!K$1&lt;='Gastos Gerais'!$E$4:$E$999),-('Gastos Gerais'!$C$4:$C$999))</f>
        <v>8000</v>
      </c>
      <c r="L64" s="149">
        <f>SUMPRODUCT(-('Gastos Gerais'!$B$4:$B$999=Analítico!$B64),-(Analítico!L$1&gt;='Gastos Gerais'!$D$4:$D$999),-(Analítico!L$1&lt;='Gastos Gerais'!$E$4:$E$999),-('Gastos Gerais'!$C$4:$C$999))</f>
        <v>8000</v>
      </c>
      <c r="M64" s="149">
        <f>SUMPRODUCT(-('Gastos Gerais'!$B$4:$B$999=Analítico!$B64),-(Analítico!M$1&gt;='Gastos Gerais'!$D$4:$D$999),-(Analítico!M$1&lt;='Gastos Gerais'!$E$4:$E$999),-('Gastos Gerais'!$C$4:$C$999))</f>
        <v>8000</v>
      </c>
      <c r="N64" s="149">
        <f>SUMPRODUCT(-('Gastos Gerais'!$B$4:$B$999=Analítico!$B64),-(Analítico!N$1&gt;='Gastos Gerais'!$D$4:$D$999),-(Analítico!N$1&lt;='Gastos Gerais'!$E$4:$E$999),-('Gastos Gerais'!$C$4:$C$999))</f>
        <v>8000</v>
      </c>
      <c r="O64" s="149">
        <f>SUMPRODUCT(-('Gastos Gerais'!$B$4:$B$999=Analítico!$B64),-(Analítico!O$1&gt;='Gastos Gerais'!$D$4:$D$999),-(Analítico!O$1&lt;='Gastos Gerais'!$E$4:$E$999),-('Gastos Gerais'!$C$4:$C$999))</f>
        <v>8000</v>
      </c>
      <c r="P64" s="149">
        <f>SUMPRODUCT(-('Gastos Gerais'!$B$4:$B$999=Analítico!$B64),-(Analítico!P$1&gt;='Gastos Gerais'!$D$4:$D$999),-(Analítico!P$1&lt;='Gastos Gerais'!$E$4:$E$999),-('Gastos Gerais'!$C$4:$C$999))</f>
        <v>8000</v>
      </c>
      <c r="Q64" s="149">
        <f>SUMPRODUCT(-('Gastos Gerais'!$B$4:$B$999=Analítico!$B64),-(Analítico!Q$1&gt;='Gastos Gerais'!$D$4:$D$999),-(Analítico!Q$1&lt;='Gastos Gerais'!$E$4:$E$999),-('Gastos Gerais'!$C$4:$C$999))</f>
        <v>8000</v>
      </c>
      <c r="R64" s="149">
        <f>SUMPRODUCT(-('Gastos Gerais'!$B$4:$B$999=Analítico!$B64),-(Analítico!R$1&gt;='Gastos Gerais'!$D$4:$D$999),-(Analítico!R$1&lt;='Gastos Gerais'!$E$4:$E$999),-('Gastos Gerais'!$C$4:$C$999))</f>
        <v>8000</v>
      </c>
      <c r="S64" s="149">
        <f>SUMPRODUCT(-('Gastos Gerais'!$B$4:$B$999=Analítico!$B64),-(Analítico!S$1&gt;='Gastos Gerais'!$D$4:$D$999),-(Analítico!S$1&lt;='Gastos Gerais'!$E$4:$E$999),-('Gastos Gerais'!$C$4:$C$999))</f>
        <v>8000</v>
      </c>
      <c r="T64" s="149">
        <f>SUMPRODUCT(-('Gastos Gerais'!$B$4:$B$999=Analítico!$B64),-(Analítico!T$1&gt;='Gastos Gerais'!$D$4:$D$999),-(Analítico!T$1&lt;='Gastos Gerais'!$E$4:$E$999),-('Gastos Gerais'!$C$4:$C$999))</f>
        <v>8000</v>
      </c>
      <c r="U64" s="149">
        <f>SUMPRODUCT(-('Gastos Gerais'!$B$4:$B$999=Analítico!$B64),-(Analítico!U$1&gt;='Gastos Gerais'!$D$4:$D$999),-(Analítico!U$1&lt;='Gastos Gerais'!$E$4:$E$999),-('Gastos Gerais'!$C$4:$C$999))</f>
        <v>8000</v>
      </c>
      <c r="V64" s="149">
        <f>SUMPRODUCT(-('Gastos Gerais'!$B$4:$B$999=Analítico!$B64),-(Analítico!V$1&gt;='Gastos Gerais'!$D$4:$D$999),-(Analítico!V$1&lt;='Gastos Gerais'!$E$4:$E$999),-('Gastos Gerais'!$C$4:$C$999))</f>
        <v>8000</v>
      </c>
      <c r="W64" s="149">
        <f>SUMPRODUCT(-('Gastos Gerais'!$B$4:$B$999=Analítico!$B64),-(Analítico!W$1&gt;='Gastos Gerais'!$D$4:$D$999),-(Analítico!W$1&lt;='Gastos Gerais'!$E$4:$E$999),-('Gastos Gerais'!$C$4:$C$999))</f>
        <v>8000</v>
      </c>
      <c r="X64" s="149">
        <f>SUMPRODUCT(-('Gastos Gerais'!$B$4:$B$999=Analítico!$B64),-(Analítico!X$1&gt;='Gastos Gerais'!$D$4:$D$999),-(Analítico!X$1&lt;='Gastos Gerais'!$E$4:$E$999),-('Gastos Gerais'!$C$4:$C$999))</f>
        <v>8000</v>
      </c>
      <c r="Y64" s="149">
        <f>SUMPRODUCT(-('Gastos Gerais'!$B$4:$B$999=Analítico!$B64),-(Analítico!Y$1&gt;='Gastos Gerais'!$D$4:$D$999),-(Analítico!Y$1&lt;='Gastos Gerais'!$E$4:$E$999),-('Gastos Gerais'!$C$4:$C$999))</f>
        <v>8000</v>
      </c>
      <c r="Z64" s="149">
        <f>SUMPRODUCT(-('Gastos Gerais'!$B$4:$B$999=Analítico!$B64),-(Analítico!Z$1&gt;='Gastos Gerais'!$D$4:$D$999),-(Analítico!Z$1&lt;='Gastos Gerais'!$E$4:$E$999),-('Gastos Gerais'!$C$4:$C$999))</f>
        <v>8000</v>
      </c>
      <c r="AA64" s="149">
        <f>SUMPRODUCT(-('Gastos Gerais'!$B$4:$B$999=Analítico!$B64),-(Analítico!AA$1&gt;='Gastos Gerais'!$D$4:$D$999),-(Analítico!AA$1&lt;='Gastos Gerais'!$E$4:$E$999),-('Gastos Gerais'!$C$4:$C$999))</f>
        <v>8000</v>
      </c>
      <c r="AB64" s="149">
        <f>SUMPRODUCT(-('Gastos Gerais'!$B$4:$B$999=Analítico!$B64),-(Analítico!AB$1&gt;='Gastos Gerais'!$D$4:$D$999),-(Analítico!AB$1&lt;='Gastos Gerais'!$E$4:$E$999),-('Gastos Gerais'!$C$4:$C$999))</f>
        <v>8000</v>
      </c>
      <c r="AC64" s="149">
        <f>SUMPRODUCT(-('Gastos Gerais'!$B$4:$B$999=Analítico!$B64),-(Analítico!AC$1&gt;='Gastos Gerais'!$D$4:$D$999),-(Analítico!AC$1&lt;='Gastos Gerais'!$E$4:$E$999),-('Gastos Gerais'!$C$4:$C$999))</f>
        <v>8000</v>
      </c>
      <c r="AD64" s="149">
        <f>SUMPRODUCT(-('Gastos Gerais'!$B$4:$B$999=Analítico!$B64),-(Analítico!AD$1&gt;='Gastos Gerais'!$D$4:$D$999),-(Analítico!AD$1&lt;='Gastos Gerais'!$E$4:$E$999),-('Gastos Gerais'!$C$4:$C$999))</f>
        <v>8000</v>
      </c>
      <c r="AE64" s="149">
        <f>SUMPRODUCT(-('Gastos Gerais'!$B$4:$B$999=Analítico!$B64),-(Analítico!AE$1&gt;='Gastos Gerais'!$D$4:$D$999),-(Analítico!AE$1&lt;='Gastos Gerais'!$E$4:$E$999),-('Gastos Gerais'!$C$4:$C$999))</f>
        <v>8000</v>
      </c>
      <c r="AF64" s="149">
        <f>SUMPRODUCT(-('Gastos Gerais'!$B$4:$B$999=Analítico!$B64),-(Analítico!AF$1&gt;='Gastos Gerais'!$D$4:$D$999),-(Analítico!AF$1&lt;='Gastos Gerais'!$E$4:$E$999),-('Gastos Gerais'!$C$4:$C$999))</f>
        <v>8000</v>
      </c>
      <c r="AG64" s="149">
        <f>SUMPRODUCT(-('Gastos Gerais'!$B$4:$B$999=Analítico!$B64),-(Analítico!AG$1&gt;='Gastos Gerais'!$D$4:$D$999),-(Analítico!AG$1&lt;='Gastos Gerais'!$E$4:$E$999),-('Gastos Gerais'!$C$4:$C$999))</f>
        <v>8000</v>
      </c>
      <c r="AH64" s="149">
        <f>SUMPRODUCT(-('Gastos Gerais'!$B$4:$B$999=Analítico!$B64),-(Analítico!AH$1&gt;='Gastos Gerais'!$D$4:$D$999),-(Analítico!AH$1&lt;='Gastos Gerais'!$E$4:$E$999),-('Gastos Gerais'!$C$4:$C$999))</f>
        <v>8000</v>
      </c>
      <c r="AI64" s="149">
        <f>SUMPRODUCT(-('Gastos Gerais'!$B$4:$B$999=Analítico!$B64),-(Analítico!AI$1&gt;='Gastos Gerais'!$D$4:$D$999),-(Analítico!AI$1&lt;='Gastos Gerais'!$E$4:$E$999),-('Gastos Gerais'!$C$4:$C$999))</f>
        <v>8000</v>
      </c>
      <c r="AJ64" s="149">
        <f>SUMPRODUCT(-('Gastos Gerais'!$B$4:$B$999=Analítico!$B64),-(Analítico!AJ$1&gt;='Gastos Gerais'!$D$4:$D$999),-(Analítico!AJ$1&lt;='Gastos Gerais'!$E$4:$E$999),-('Gastos Gerais'!$C$4:$C$999))</f>
        <v>8000</v>
      </c>
      <c r="AK64" s="149">
        <f>SUMPRODUCT(-('Gastos Gerais'!$B$4:$B$999=Analítico!$B64),-(Analítico!AK$1&gt;='Gastos Gerais'!$D$4:$D$999),-(Analítico!AK$1&lt;='Gastos Gerais'!$E$4:$E$999),-('Gastos Gerais'!$C$4:$C$999))</f>
        <v>8000</v>
      </c>
      <c r="AL64" s="149">
        <f>SUMPRODUCT(-('Gastos Gerais'!$B$4:$B$999=Analítico!$B64),-(Analítico!AL$1&gt;='Gastos Gerais'!$D$4:$D$999),-(Analítico!AL$1&lt;='Gastos Gerais'!$E$4:$E$999),-('Gastos Gerais'!$C$4:$C$999))</f>
        <v>8000</v>
      </c>
      <c r="AM64" s="149">
        <f>SUMPRODUCT(-('Gastos Gerais'!$B$4:$B$999=Analítico!$B64),-(Analítico!AM$1&gt;='Gastos Gerais'!$D$4:$D$999),-(Analítico!AM$1&lt;='Gastos Gerais'!$E$4:$E$999),-('Gastos Gerais'!$C$4:$C$999))</f>
        <v>8000</v>
      </c>
      <c r="AN64" s="149">
        <f>SUMPRODUCT(-('Gastos Gerais'!$B$4:$B$999=Analítico!$B64),-(Analítico!AN$1&gt;='Gastos Gerais'!$D$4:$D$999),-(Analítico!AN$1&lt;='Gastos Gerais'!$E$4:$E$999),-('Gastos Gerais'!$C$4:$C$999))</f>
        <v>8000</v>
      </c>
      <c r="AO64" s="149">
        <f>SUMPRODUCT(-('Gastos Gerais'!$B$4:$B$999=Analítico!$B64),-(Analítico!AO$1&gt;='Gastos Gerais'!$D$4:$D$999),-(Analítico!AO$1&lt;='Gastos Gerais'!$E$4:$E$999),-('Gastos Gerais'!$C$4:$C$999))</f>
        <v>8000</v>
      </c>
      <c r="AP64" s="149">
        <f>SUMPRODUCT(-('Gastos Gerais'!$B$4:$B$999=Analítico!$B64),-(Analítico!AP$1&gt;='Gastos Gerais'!$D$4:$D$999),-(Analítico!AP$1&lt;='Gastos Gerais'!$E$4:$E$999),-('Gastos Gerais'!$C$4:$C$999))</f>
        <v>8000</v>
      </c>
      <c r="AQ64" s="149">
        <f>SUMPRODUCT(-('Gastos Gerais'!$B$4:$B$999=Analítico!$B64),-(Analítico!AQ$1&gt;='Gastos Gerais'!$D$4:$D$999),-(Analítico!AQ$1&lt;='Gastos Gerais'!$E$4:$E$999),-('Gastos Gerais'!$C$4:$C$999))</f>
        <v>8000</v>
      </c>
      <c r="AR64" s="149">
        <f>SUMPRODUCT(-('Gastos Gerais'!$B$4:$B$999=Analítico!$B64),-(Analítico!AR$1&gt;='Gastos Gerais'!$D$4:$D$999),-(Analítico!AR$1&lt;='Gastos Gerais'!$E$4:$E$999),-('Gastos Gerais'!$C$4:$C$999))</f>
        <v>8000</v>
      </c>
      <c r="AS64" s="149">
        <f>SUMPRODUCT(-('Gastos Gerais'!$B$4:$B$999=Analítico!$B64),-(Analítico!AS$1&gt;='Gastos Gerais'!$D$4:$D$999),-(Analítico!AS$1&lt;='Gastos Gerais'!$E$4:$E$999),-('Gastos Gerais'!$C$4:$C$999))</f>
        <v>0</v>
      </c>
      <c r="AT64" s="149">
        <f>SUMPRODUCT(-('Gastos Gerais'!$B$4:$B$999=Analítico!$B64),-(Analítico!AT$1&gt;='Gastos Gerais'!$D$4:$D$999),-(Analítico!AT$1&lt;='Gastos Gerais'!$E$4:$E$999),-('Gastos Gerais'!$C$4:$C$999))</f>
        <v>0</v>
      </c>
      <c r="AU64" s="149">
        <f>SUMPRODUCT(-('Gastos Gerais'!$B$4:$B$999=Analítico!$B64),-(Analítico!AU$1&gt;='Gastos Gerais'!$D$4:$D$999),-(Analítico!AU$1&lt;='Gastos Gerais'!$E$4:$E$999),-('Gastos Gerais'!$C$4:$C$999))</f>
        <v>0</v>
      </c>
      <c r="AV64" s="149">
        <f>SUMPRODUCT(-('Gastos Gerais'!$B$4:$B$999=Analítico!$B64),-(Analítico!AV$1&gt;='Gastos Gerais'!$D$4:$D$999),-(Analítico!AV$1&lt;='Gastos Gerais'!$E$4:$E$999),-('Gastos Gerais'!$C$4:$C$999))</f>
        <v>0</v>
      </c>
      <c r="AW64" s="149">
        <f>SUMPRODUCT(-('Gastos Gerais'!$B$4:$B$999=Analítico!$B64),-(Analítico!AW$1&gt;='Gastos Gerais'!$D$4:$D$999),-(Analítico!AW$1&lt;='Gastos Gerais'!$E$4:$E$999),-('Gastos Gerais'!$C$4:$C$999))</f>
        <v>0</v>
      </c>
      <c r="AX64" s="149">
        <f>SUMPRODUCT(-('Gastos Gerais'!$B$4:$B$999=Analítico!$B64),-(Analítico!AX$1&gt;='Gastos Gerais'!$D$4:$D$999),-(Analítico!AX$1&lt;='Gastos Gerais'!$E$4:$E$999),-('Gastos Gerais'!$C$4:$C$999))</f>
        <v>0</v>
      </c>
      <c r="AY64" s="144">
        <f t="shared" si="49"/>
        <v>328000</v>
      </c>
      <c r="AZ64" s="156">
        <f t="shared" ca="1" si="50"/>
        <v>2.7376425121626844E-3</v>
      </c>
      <c r="BJ64" s="247"/>
      <c r="BK64" s="247"/>
    </row>
    <row r="65" spans="1:63" s="99" customFormat="1" ht="23.25" customHeight="1">
      <c r="A65" s="216" t="s">
        <v>116</v>
      </c>
      <c r="B65" s="217" t="s">
        <v>38</v>
      </c>
      <c r="C65" s="149">
        <f>SUMPRODUCT(-('Gastos Gerais'!$B$4:$B$999=Analítico!$B65),-(Analítico!C$1&gt;='Gastos Gerais'!$D$4:$D$999),-(Analítico!C$1&lt;='Gastos Gerais'!$E$4:$E$999),-('Gastos Gerais'!$C$4:$C$999))</f>
        <v>0</v>
      </c>
      <c r="D65" s="149">
        <f>SUMPRODUCT(-('Gastos Gerais'!$B$4:$B$999=Analítico!$B65),-(Analítico!D$1&gt;='Gastos Gerais'!$D$4:$D$999),-(Analítico!D$1&lt;='Gastos Gerais'!$E$4:$E$999),-('Gastos Gerais'!$C$4:$C$999))</f>
        <v>0</v>
      </c>
      <c r="E65" s="149">
        <f>SUMPRODUCT(-('Gastos Gerais'!$B$4:$B$999=Analítico!$B65),-(Analítico!E$1&gt;='Gastos Gerais'!$D$4:$D$999),-(Analítico!E$1&lt;='Gastos Gerais'!$E$4:$E$999),-('Gastos Gerais'!$C$4:$C$999))</f>
        <v>0</v>
      </c>
      <c r="F65" s="149">
        <f>SUMPRODUCT(-('Gastos Gerais'!$B$4:$B$999=Analítico!$B65),-(Analítico!F$1&gt;='Gastos Gerais'!$D$4:$D$999),-(Analítico!F$1&lt;='Gastos Gerais'!$E$4:$E$999),-('Gastos Gerais'!$C$4:$C$999))</f>
        <v>0</v>
      </c>
      <c r="G65" s="149">
        <f>SUMPRODUCT(-('Gastos Gerais'!$B$4:$B$999=Analítico!$B65),-(Analítico!G$1&gt;='Gastos Gerais'!$D$4:$D$999),-(Analítico!G$1&lt;='Gastos Gerais'!$E$4:$E$999),-('Gastos Gerais'!$C$4:$C$999))</f>
        <v>0</v>
      </c>
      <c r="H65" s="149">
        <f>SUMPRODUCT(-('Gastos Gerais'!$B$4:$B$999=Analítico!$B65),-(Analítico!H$1&gt;='Gastos Gerais'!$D$4:$D$999),-(Analítico!H$1&lt;='Gastos Gerais'!$E$4:$E$999),-('Gastos Gerais'!$C$4:$C$999))</f>
        <v>0</v>
      </c>
      <c r="I65" s="149">
        <f>SUMPRODUCT(-('Gastos Gerais'!$B$4:$B$999=Analítico!$B65),-(Analítico!I$1&gt;='Gastos Gerais'!$D$4:$D$999),-(Analítico!I$1&lt;='Gastos Gerais'!$E$4:$E$999),-('Gastos Gerais'!$C$4:$C$999))</f>
        <v>0</v>
      </c>
      <c r="J65" s="149">
        <f>SUMPRODUCT(-('Gastos Gerais'!$B$4:$B$999=Analítico!$B65),-(Analítico!J$1&gt;='Gastos Gerais'!$D$4:$D$999),-(Analítico!J$1&lt;='Gastos Gerais'!$E$4:$E$999),-('Gastos Gerais'!$C$4:$C$999))</f>
        <v>0</v>
      </c>
      <c r="K65" s="149">
        <f>SUMPRODUCT(-('Gastos Gerais'!$B$4:$B$999=Analítico!$B65),-(Analítico!K$1&gt;='Gastos Gerais'!$D$4:$D$999),-(Analítico!K$1&lt;='Gastos Gerais'!$E$4:$E$999),-('Gastos Gerais'!$C$4:$C$999))</f>
        <v>0</v>
      </c>
      <c r="L65" s="149">
        <f>SUMPRODUCT(-('Gastos Gerais'!$B$4:$B$999=Analítico!$B65),-(Analítico!L$1&gt;='Gastos Gerais'!$D$4:$D$999),-(Analítico!L$1&lt;='Gastos Gerais'!$E$4:$E$999),-('Gastos Gerais'!$C$4:$C$999))</f>
        <v>0</v>
      </c>
      <c r="M65" s="149">
        <f>SUMPRODUCT(-('Gastos Gerais'!$B$4:$B$999=Analítico!$B65),-(Analítico!M$1&gt;='Gastos Gerais'!$D$4:$D$999),-(Analítico!M$1&lt;='Gastos Gerais'!$E$4:$E$999),-('Gastos Gerais'!$C$4:$C$999))</f>
        <v>0</v>
      </c>
      <c r="N65" s="149">
        <f>SUMPRODUCT(-('Gastos Gerais'!$B$4:$B$999=Analítico!$B65),-(Analítico!N$1&gt;='Gastos Gerais'!$D$4:$D$999),-(Analítico!N$1&lt;='Gastos Gerais'!$E$4:$E$999),-('Gastos Gerais'!$C$4:$C$999))</f>
        <v>0</v>
      </c>
      <c r="O65" s="149">
        <f>SUMPRODUCT(-('Gastos Gerais'!$B$4:$B$999=Analítico!$B65),-(Analítico!O$1&gt;='Gastos Gerais'!$D$4:$D$999),-(Analítico!O$1&lt;='Gastos Gerais'!$E$4:$E$999),-('Gastos Gerais'!$C$4:$C$999))</f>
        <v>0</v>
      </c>
      <c r="P65" s="149">
        <f>SUMPRODUCT(-('Gastos Gerais'!$B$4:$B$999=Analítico!$B65),-(Analítico!P$1&gt;='Gastos Gerais'!$D$4:$D$999),-(Analítico!P$1&lt;='Gastos Gerais'!$E$4:$E$999),-('Gastos Gerais'!$C$4:$C$999))</f>
        <v>0</v>
      </c>
      <c r="Q65" s="149">
        <f>SUMPRODUCT(-('Gastos Gerais'!$B$4:$B$999=Analítico!$B65),-(Analítico!Q$1&gt;='Gastos Gerais'!$D$4:$D$999),-(Analítico!Q$1&lt;='Gastos Gerais'!$E$4:$E$999),-('Gastos Gerais'!$C$4:$C$999))</f>
        <v>0</v>
      </c>
      <c r="R65" s="149">
        <f>SUMPRODUCT(-('Gastos Gerais'!$B$4:$B$999=Analítico!$B65),-(Analítico!R$1&gt;='Gastos Gerais'!$D$4:$D$999),-(Analítico!R$1&lt;='Gastos Gerais'!$E$4:$E$999),-('Gastos Gerais'!$C$4:$C$999))</f>
        <v>0</v>
      </c>
      <c r="S65" s="149">
        <f>SUMPRODUCT(-('Gastos Gerais'!$B$4:$B$999=Analítico!$B65),-(Analítico!S$1&gt;='Gastos Gerais'!$D$4:$D$999),-(Analítico!S$1&lt;='Gastos Gerais'!$E$4:$E$999),-('Gastos Gerais'!$C$4:$C$999))</f>
        <v>0</v>
      </c>
      <c r="T65" s="149">
        <f>SUMPRODUCT(-('Gastos Gerais'!$B$4:$B$999=Analítico!$B65),-(Analítico!T$1&gt;='Gastos Gerais'!$D$4:$D$999),-(Analítico!T$1&lt;='Gastos Gerais'!$E$4:$E$999),-('Gastos Gerais'!$C$4:$C$999))</f>
        <v>0</v>
      </c>
      <c r="U65" s="149">
        <f>SUMPRODUCT(-('Gastos Gerais'!$B$4:$B$999=Analítico!$B65),-(Analítico!U$1&gt;='Gastos Gerais'!$D$4:$D$999),-(Analítico!U$1&lt;='Gastos Gerais'!$E$4:$E$999),-('Gastos Gerais'!$C$4:$C$999))</f>
        <v>0</v>
      </c>
      <c r="V65" s="149">
        <f>SUMPRODUCT(-('Gastos Gerais'!$B$4:$B$999=Analítico!$B65),-(Analítico!V$1&gt;='Gastos Gerais'!$D$4:$D$999),-(Analítico!V$1&lt;='Gastos Gerais'!$E$4:$E$999),-('Gastos Gerais'!$C$4:$C$999))</f>
        <v>0</v>
      </c>
      <c r="W65" s="149">
        <f>SUMPRODUCT(-('Gastos Gerais'!$B$4:$B$999=Analítico!$B65),-(Analítico!W$1&gt;='Gastos Gerais'!$D$4:$D$999),-(Analítico!W$1&lt;='Gastos Gerais'!$E$4:$E$999),-('Gastos Gerais'!$C$4:$C$999))</f>
        <v>0</v>
      </c>
      <c r="X65" s="149">
        <f>SUMPRODUCT(-('Gastos Gerais'!$B$4:$B$999=Analítico!$B65),-(Analítico!X$1&gt;='Gastos Gerais'!$D$4:$D$999),-(Analítico!X$1&lt;='Gastos Gerais'!$E$4:$E$999),-('Gastos Gerais'!$C$4:$C$999))</f>
        <v>0</v>
      </c>
      <c r="Y65" s="149">
        <f>SUMPRODUCT(-('Gastos Gerais'!$B$4:$B$999=Analítico!$B65),-(Analítico!Y$1&gt;='Gastos Gerais'!$D$4:$D$999),-(Analítico!Y$1&lt;='Gastos Gerais'!$E$4:$E$999),-('Gastos Gerais'!$C$4:$C$999))</f>
        <v>0</v>
      </c>
      <c r="Z65" s="149">
        <f>SUMPRODUCT(-('Gastos Gerais'!$B$4:$B$999=Analítico!$B65),-(Analítico!Z$1&gt;='Gastos Gerais'!$D$4:$D$999),-(Analítico!Z$1&lt;='Gastos Gerais'!$E$4:$E$999),-('Gastos Gerais'!$C$4:$C$999))</f>
        <v>0</v>
      </c>
      <c r="AA65" s="149">
        <f>SUMPRODUCT(-('Gastos Gerais'!$B$4:$B$999=Analítico!$B65),-(Analítico!AA$1&gt;='Gastos Gerais'!$D$4:$D$999),-(Analítico!AA$1&lt;='Gastos Gerais'!$E$4:$E$999),-('Gastos Gerais'!$C$4:$C$999))</f>
        <v>0</v>
      </c>
      <c r="AB65" s="149">
        <f>SUMPRODUCT(-('Gastos Gerais'!$B$4:$B$999=Analítico!$B65),-(Analítico!AB$1&gt;='Gastos Gerais'!$D$4:$D$999),-(Analítico!AB$1&lt;='Gastos Gerais'!$E$4:$E$999),-('Gastos Gerais'!$C$4:$C$999))</f>
        <v>0</v>
      </c>
      <c r="AC65" s="149">
        <f>SUMPRODUCT(-('Gastos Gerais'!$B$4:$B$999=Analítico!$B65),-(Analítico!AC$1&gt;='Gastos Gerais'!$D$4:$D$999),-(Analítico!AC$1&lt;='Gastos Gerais'!$E$4:$E$999),-('Gastos Gerais'!$C$4:$C$999))</f>
        <v>0</v>
      </c>
      <c r="AD65" s="149">
        <f>SUMPRODUCT(-('Gastos Gerais'!$B$4:$B$999=Analítico!$B65),-(Analítico!AD$1&gt;='Gastos Gerais'!$D$4:$D$999),-(Analítico!AD$1&lt;='Gastos Gerais'!$E$4:$E$999),-('Gastos Gerais'!$C$4:$C$999))</f>
        <v>0</v>
      </c>
      <c r="AE65" s="149">
        <f>SUMPRODUCT(-('Gastos Gerais'!$B$4:$B$999=Analítico!$B65),-(Analítico!AE$1&gt;='Gastos Gerais'!$D$4:$D$999),-(Analítico!AE$1&lt;='Gastos Gerais'!$E$4:$E$999),-('Gastos Gerais'!$C$4:$C$999))</f>
        <v>0</v>
      </c>
      <c r="AF65" s="149">
        <f>SUMPRODUCT(-('Gastos Gerais'!$B$4:$B$999=Analítico!$B65),-(Analítico!AF$1&gt;='Gastos Gerais'!$D$4:$D$999),-(Analítico!AF$1&lt;='Gastos Gerais'!$E$4:$E$999),-('Gastos Gerais'!$C$4:$C$999))</f>
        <v>0</v>
      </c>
      <c r="AG65" s="149">
        <f>SUMPRODUCT(-('Gastos Gerais'!$B$4:$B$999=Analítico!$B65),-(Analítico!AG$1&gt;='Gastos Gerais'!$D$4:$D$999),-(Analítico!AG$1&lt;='Gastos Gerais'!$E$4:$E$999),-('Gastos Gerais'!$C$4:$C$999))</f>
        <v>0</v>
      </c>
      <c r="AH65" s="149">
        <f>SUMPRODUCT(-('Gastos Gerais'!$B$4:$B$999=Analítico!$B65),-(Analítico!AH$1&gt;='Gastos Gerais'!$D$4:$D$999),-(Analítico!AH$1&lt;='Gastos Gerais'!$E$4:$E$999),-('Gastos Gerais'!$C$4:$C$999))</f>
        <v>0</v>
      </c>
      <c r="AI65" s="149">
        <f>SUMPRODUCT(-('Gastos Gerais'!$B$4:$B$999=Analítico!$B65),-(Analítico!AI$1&gt;='Gastos Gerais'!$D$4:$D$999),-(Analítico!AI$1&lt;='Gastos Gerais'!$E$4:$E$999),-('Gastos Gerais'!$C$4:$C$999))</f>
        <v>0</v>
      </c>
      <c r="AJ65" s="149">
        <f>SUMPRODUCT(-('Gastos Gerais'!$B$4:$B$999=Analítico!$B65),-(Analítico!AJ$1&gt;='Gastos Gerais'!$D$4:$D$999),-(Analítico!AJ$1&lt;='Gastos Gerais'!$E$4:$E$999),-('Gastos Gerais'!$C$4:$C$999))</f>
        <v>0</v>
      </c>
      <c r="AK65" s="149">
        <f>SUMPRODUCT(-('Gastos Gerais'!$B$4:$B$999=Analítico!$B65),-(Analítico!AK$1&gt;='Gastos Gerais'!$D$4:$D$999),-(Analítico!AK$1&lt;='Gastos Gerais'!$E$4:$E$999),-('Gastos Gerais'!$C$4:$C$999))</f>
        <v>0</v>
      </c>
      <c r="AL65" s="149">
        <f>SUMPRODUCT(-('Gastos Gerais'!$B$4:$B$999=Analítico!$B65),-(Analítico!AL$1&gt;='Gastos Gerais'!$D$4:$D$999),-(Analítico!AL$1&lt;='Gastos Gerais'!$E$4:$E$999),-('Gastos Gerais'!$C$4:$C$999))</f>
        <v>0</v>
      </c>
      <c r="AM65" s="149">
        <f>SUMPRODUCT(-('Gastos Gerais'!$B$4:$B$999=Analítico!$B65),-(Analítico!AM$1&gt;='Gastos Gerais'!$D$4:$D$999),-(Analítico!AM$1&lt;='Gastos Gerais'!$E$4:$E$999),-('Gastos Gerais'!$C$4:$C$999))</f>
        <v>0</v>
      </c>
      <c r="AN65" s="149">
        <f>SUMPRODUCT(-('Gastos Gerais'!$B$4:$B$999=Analítico!$B65),-(Analítico!AN$1&gt;='Gastos Gerais'!$D$4:$D$999),-(Analítico!AN$1&lt;='Gastos Gerais'!$E$4:$E$999),-('Gastos Gerais'!$C$4:$C$999))</f>
        <v>0</v>
      </c>
      <c r="AO65" s="149">
        <f>SUMPRODUCT(-('Gastos Gerais'!$B$4:$B$999=Analítico!$B65),-(Analítico!AO$1&gt;='Gastos Gerais'!$D$4:$D$999),-(Analítico!AO$1&lt;='Gastos Gerais'!$E$4:$E$999),-('Gastos Gerais'!$C$4:$C$999))</f>
        <v>0</v>
      </c>
      <c r="AP65" s="149">
        <f>SUMPRODUCT(-('Gastos Gerais'!$B$4:$B$999=Analítico!$B65),-(Analítico!AP$1&gt;='Gastos Gerais'!$D$4:$D$999),-(Analítico!AP$1&lt;='Gastos Gerais'!$E$4:$E$999),-('Gastos Gerais'!$C$4:$C$999))</f>
        <v>0</v>
      </c>
      <c r="AQ65" s="149">
        <f>SUMPRODUCT(-('Gastos Gerais'!$B$4:$B$999=Analítico!$B65),-(Analítico!AQ$1&gt;='Gastos Gerais'!$D$4:$D$999),-(Analítico!AQ$1&lt;='Gastos Gerais'!$E$4:$E$999),-('Gastos Gerais'!$C$4:$C$999))</f>
        <v>0</v>
      </c>
      <c r="AR65" s="149">
        <f>SUMPRODUCT(-('Gastos Gerais'!$B$4:$B$999=Analítico!$B65),-(Analítico!AR$1&gt;='Gastos Gerais'!$D$4:$D$999),-(Analítico!AR$1&lt;='Gastos Gerais'!$E$4:$E$999),-('Gastos Gerais'!$C$4:$C$999))</f>
        <v>0</v>
      </c>
      <c r="AS65" s="149">
        <f>SUMPRODUCT(-('Gastos Gerais'!$B$4:$B$999=Analítico!$B65),-(Analítico!AS$1&gt;='Gastos Gerais'!$D$4:$D$999),-(Analítico!AS$1&lt;='Gastos Gerais'!$E$4:$E$999),-('Gastos Gerais'!$C$4:$C$999))</f>
        <v>0</v>
      </c>
      <c r="AT65" s="149">
        <f>SUMPRODUCT(-('Gastos Gerais'!$B$4:$B$999=Analítico!$B65),-(Analítico!AT$1&gt;='Gastos Gerais'!$D$4:$D$999),-(Analítico!AT$1&lt;='Gastos Gerais'!$E$4:$E$999),-('Gastos Gerais'!$C$4:$C$999))</f>
        <v>0</v>
      </c>
      <c r="AU65" s="149">
        <f>SUMPRODUCT(-('Gastos Gerais'!$B$4:$B$999=Analítico!$B65),-(Analítico!AU$1&gt;='Gastos Gerais'!$D$4:$D$999),-(Analítico!AU$1&lt;='Gastos Gerais'!$E$4:$E$999),-('Gastos Gerais'!$C$4:$C$999))</f>
        <v>0</v>
      </c>
      <c r="AV65" s="149">
        <f>SUMPRODUCT(-('Gastos Gerais'!$B$4:$B$999=Analítico!$B65),-(Analítico!AV$1&gt;='Gastos Gerais'!$D$4:$D$999),-(Analítico!AV$1&lt;='Gastos Gerais'!$E$4:$E$999),-('Gastos Gerais'!$C$4:$C$999))</f>
        <v>0</v>
      </c>
      <c r="AW65" s="149">
        <f>SUMPRODUCT(-('Gastos Gerais'!$B$4:$B$999=Analítico!$B65),-(Analítico!AW$1&gt;='Gastos Gerais'!$D$4:$D$999),-(Analítico!AW$1&lt;='Gastos Gerais'!$E$4:$E$999),-('Gastos Gerais'!$C$4:$C$999))</f>
        <v>0</v>
      </c>
      <c r="AX65" s="149">
        <f>SUMPRODUCT(-('Gastos Gerais'!$B$4:$B$999=Analítico!$B65),-(Analítico!AX$1&gt;='Gastos Gerais'!$D$4:$D$999),-(Analítico!AX$1&lt;='Gastos Gerais'!$E$4:$E$999),-('Gastos Gerais'!$C$4:$C$999))</f>
        <v>0</v>
      </c>
      <c r="AY65" s="144">
        <f t="shared" si="49"/>
        <v>0</v>
      </c>
      <c r="AZ65" s="156">
        <f t="shared" ca="1" si="50"/>
        <v>0</v>
      </c>
      <c r="BJ65" s="247"/>
      <c r="BK65" s="247"/>
    </row>
    <row r="66" spans="1:63" s="99" customFormat="1" ht="23.25" customHeight="1">
      <c r="A66" s="216" t="s">
        <v>117</v>
      </c>
      <c r="B66" s="217" t="s">
        <v>37</v>
      </c>
      <c r="C66" s="149">
        <f>SUMPRODUCT(-('Gastos Gerais'!$B$4:$B$999=Analítico!$B66),-(Analítico!C$1&gt;='Gastos Gerais'!$D$4:$D$999),-(Analítico!C$1&lt;='Gastos Gerais'!$E$4:$E$999),-('Gastos Gerais'!$C$4:$C$999))</f>
        <v>0</v>
      </c>
      <c r="D66" s="149">
        <f>SUMPRODUCT(-('Gastos Gerais'!$B$4:$B$999=Analítico!$B66),-(Analítico!D$1&gt;='Gastos Gerais'!$D$4:$D$999),-(Analítico!D$1&lt;='Gastos Gerais'!$E$4:$E$999),-('Gastos Gerais'!$C$4:$C$999))</f>
        <v>10000</v>
      </c>
      <c r="E66" s="149">
        <f>SUMPRODUCT(-('Gastos Gerais'!$B$4:$B$999=Analítico!$B66),-(Analítico!E$1&gt;='Gastos Gerais'!$D$4:$D$999),-(Analítico!E$1&lt;='Gastos Gerais'!$E$4:$E$999),-('Gastos Gerais'!$C$4:$C$999))</f>
        <v>10000</v>
      </c>
      <c r="F66" s="149">
        <f>SUMPRODUCT(-('Gastos Gerais'!$B$4:$B$999=Analítico!$B66),-(Analítico!F$1&gt;='Gastos Gerais'!$D$4:$D$999),-(Analítico!F$1&lt;='Gastos Gerais'!$E$4:$E$999),-('Gastos Gerais'!$C$4:$C$999))</f>
        <v>10000</v>
      </c>
      <c r="G66" s="149">
        <f>SUMPRODUCT(-('Gastos Gerais'!$B$4:$B$999=Analítico!$B66),-(Analítico!G$1&gt;='Gastos Gerais'!$D$4:$D$999),-(Analítico!G$1&lt;='Gastos Gerais'!$E$4:$E$999),-('Gastos Gerais'!$C$4:$C$999))</f>
        <v>10000</v>
      </c>
      <c r="H66" s="149">
        <f>SUMPRODUCT(-('Gastos Gerais'!$B$4:$B$999=Analítico!$B66),-(Analítico!H$1&gt;='Gastos Gerais'!$D$4:$D$999),-(Analítico!H$1&lt;='Gastos Gerais'!$E$4:$E$999),-('Gastos Gerais'!$C$4:$C$999))</f>
        <v>10000</v>
      </c>
      <c r="I66" s="149">
        <f>SUMPRODUCT(-('Gastos Gerais'!$B$4:$B$999=Analítico!$B66),-(Analítico!I$1&gt;='Gastos Gerais'!$D$4:$D$999),-(Analítico!I$1&lt;='Gastos Gerais'!$E$4:$E$999),-('Gastos Gerais'!$C$4:$C$999))</f>
        <v>10000</v>
      </c>
      <c r="J66" s="149">
        <f>SUMPRODUCT(-('Gastos Gerais'!$B$4:$B$999=Analítico!$B66),-(Analítico!J$1&gt;='Gastos Gerais'!$D$4:$D$999),-(Analítico!J$1&lt;='Gastos Gerais'!$E$4:$E$999),-('Gastos Gerais'!$C$4:$C$999))</f>
        <v>10000</v>
      </c>
      <c r="K66" s="149">
        <f>SUMPRODUCT(-('Gastos Gerais'!$B$4:$B$999=Analítico!$B66),-(Analítico!K$1&gt;='Gastos Gerais'!$D$4:$D$999),-(Analítico!K$1&lt;='Gastos Gerais'!$E$4:$E$999),-('Gastos Gerais'!$C$4:$C$999))</f>
        <v>10000</v>
      </c>
      <c r="L66" s="149">
        <f>SUMPRODUCT(-('Gastos Gerais'!$B$4:$B$999=Analítico!$B66),-(Analítico!L$1&gt;='Gastos Gerais'!$D$4:$D$999),-(Analítico!L$1&lt;='Gastos Gerais'!$E$4:$E$999),-('Gastos Gerais'!$C$4:$C$999))</f>
        <v>10000</v>
      </c>
      <c r="M66" s="149">
        <f>SUMPRODUCT(-('Gastos Gerais'!$B$4:$B$999=Analítico!$B66),-(Analítico!M$1&gt;='Gastos Gerais'!$D$4:$D$999),-(Analítico!M$1&lt;='Gastos Gerais'!$E$4:$E$999),-('Gastos Gerais'!$C$4:$C$999))</f>
        <v>10000</v>
      </c>
      <c r="N66" s="149">
        <f>SUMPRODUCT(-('Gastos Gerais'!$B$4:$B$999=Analítico!$B66),-(Analítico!N$1&gt;='Gastos Gerais'!$D$4:$D$999),-(Analítico!N$1&lt;='Gastos Gerais'!$E$4:$E$999),-('Gastos Gerais'!$C$4:$C$999))</f>
        <v>10000</v>
      </c>
      <c r="O66" s="149">
        <f>SUMPRODUCT(-('Gastos Gerais'!$B$4:$B$999=Analítico!$B66),-(Analítico!O$1&gt;='Gastos Gerais'!$D$4:$D$999),-(Analítico!O$1&lt;='Gastos Gerais'!$E$4:$E$999),-('Gastos Gerais'!$C$4:$C$999))</f>
        <v>10000</v>
      </c>
      <c r="P66" s="149">
        <f>SUMPRODUCT(-('Gastos Gerais'!$B$4:$B$999=Analítico!$B66),-(Analítico!P$1&gt;='Gastos Gerais'!$D$4:$D$999),-(Analítico!P$1&lt;='Gastos Gerais'!$E$4:$E$999),-('Gastos Gerais'!$C$4:$C$999))</f>
        <v>10000</v>
      </c>
      <c r="Q66" s="149">
        <f>SUMPRODUCT(-('Gastos Gerais'!$B$4:$B$999=Analítico!$B66),-(Analítico!Q$1&gt;='Gastos Gerais'!$D$4:$D$999),-(Analítico!Q$1&lt;='Gastos Gerais'!$E$4:$E$999),-('Gastos Gerais'!$C$4:$C$999))</f>
        <v>10000</v>
      </c>
      <c r="R66" s="149">
        <f>SUMPRODUCT(-('Gastos Gerais'!$B$4:$B$999=Analítico!$B66),-(Analítico!R$1&gt;='Gastos Gerais'!$D$4:$D$999),-(Analítico!R$1&lt;='Gastos Gerais'!$E$4:$E$999),-('Gastos Gerais'!$C$4:$C$999))</f>
        <v>10000</v>
      </c>
      <c r="S66" s="149">
        <f>SUMPRODUCT(-('Gastos Gerais'!$B$4:$B$999=Analítico!$B66),-(Analítico!S$1&gt;='Gastos Gerais'!$D$4:$D$999),-(Analítico!S$1&lt;='Gastos Gerais'!$E$4:$E$999),-('Gastos Gerais'!$C$4:$C$999))</f>
        <v>10000</v>
      </c>
      <c r="T66" s="149">
        <f>SUMPRODUCT(-('Gastos Gerais'!$B$4:$B$999=Analítico!$B66),-(Analítico!T$1&gt;='Gastos Gerais'!$D$4:$D$999),-(Analítico!T$1&lt;='Gastos Gerais'!$E$4:$E$999),-('Gastos Gerais'!$C$4:$C$999))</f>
        <v>10000</v>
      </c>
      <c r="U66" s="149">
        <f>SUMPRODUCT(-('Gastos Gerais'!$B$4:$B$999=Analítico!$B66),-(Analítico!U$1&gt;='Gastos Gerais'!$D$4:$D$999),-(Analítico!U$1&lt;='Gastos Gerais'!$E$4:$E$999),-('Gastos Gerais'!$C$4:$C$999))</f>
        <v>10000</v>
      </c>
      <c r="V66" s="149">
        <f>SUMPRODUCT(-('Gastos Gerais'!$B$4:$B$999=Analítico!$B66),-(Analítico!V$1&gt;='Gastos Gerais'!$D$4:$D$999),-(Analítico!V$1&lt;='Gastos Gerais'!$E$4:$E$999),-('Gastos Gerais'!$C$4:$C$999))</f>
        <v>10000</v>
      </c>
      <c r="W66" s="149">
        <f>SUMPRODUCT(-('Gastos Gerais'!$B$4:$B$999=Analítico!$B66),-(Analítico!W$1&gt;='Gastos Gerais'!$D$4:$D$999),-(Analítico!W$1&lt;='Gastos Gerais'!$E$4:$E$999),-('Gastos Gerais'!$C$4:$C$999))</f>
        <v>10000</v>
      </c>
      <c r="X66" s="149">
        <f>SUMPRODUCT(-('Gastos Gerais'!$B$4:$B$999=Analítico!$B66),-(Analítico!X$1&gt;='Gastos Gerais'!$D$4:$D$999),-(Analítico!X$1&lt;='Gastos Gerais'!$E$4:$E$999),-('Gastos Gerais'!$C$4:$C$999))</f>
        <v>10000</v>
      </c>
      <c r="Y66" s="149">
        <f>SUMPRODUCT(-('Gastos Gerais'!$B$4:$B$999=Analítico!$B66),-(Analítico!Y$1&gt;='Gastos Gerais'!$D$4:$D$999),-(Analítico!Y$1&lt;='Gastos Gerais'!$E$4:$E$999),-('Gastos Gerais'!$C$4:$C$999))</f>
        <v>10000</v>
      </c>
      <c r="Z66" s="149">
        <f>SUMPRODUCT(-('Gastos Gerais'!$B$4:$B$999=Analítico!$B66),-(Analítico!Z$1&gt;='Gastos Gerais'!$D$4:$D$999),-(Analítico!Z$1&lt;='Gastos Gerais'!$E$4:$E$999),-('Gastos Gerais'!$C$4:$C$999))</f>
        <v>10000</v>
      </c>
      <c r="AA66" s="149">
        <f>SUMPRODUCT(-('Gastos Gerais'!$B$4:$B$999=Analítico!$B66),-(Analítico!AA$1&gt;='Gastos Gerais'!$D$4:$D$999),-(Analítico!AA$1&lt;='Gastos Gerais'!$E$4:$E$999),-('Gastos Gerais'!$C$4:$C$999))</f>
        <v>10000</v>
      </c>
      <c r="AB66" s="149">
        <f>SUMPRODUCT(-('Gastos Gerais'!$B$4:$B$999=Analítico!$B66),-(Analítico!AB$1&gt;='Gastos Gerais'!$D$4:$D$999),-(Analítico!AB$1&lt;='Gastos Gerais'!$E$4:$E$999),-('Gastos Gerais'!$C$4:$C$999))</f>
        <v>10000</v>
      </c>
      <c r="AC66" s="149">
        <f>SUMPRODUCT(-('Gastos Gerais'!$B$4:$B$999=Analítico!$B66),-(Analítico!AC$1&gt;='Gastos Gerais'!$D$4:$D$999),-(Analítico!AC$1&lt;='Gastos Gerais'!$E$4:$E$999),-('Gastos Gerais'!$C$4:$C$999))</f>
        <v>10000</v>
      </c>
      <c r="AD66" s="149">
        <f>SUMPRODUCT(-('Gastos Gerais'!$B$4:$B$999=Analítico!$B66),-(Analítico!AD$1&gt;='Gastos Gerais'!$D$4:$D$999),-(Analítico!AD$1&lt;='Gastos Gerais'!$E$4:$E$999),-('Gastos Gerais'!$C$4:$C$999))</f>
        <v>10000</v>
      </c>
      <c r="AE66" s="149">
        <f>SUMPRODUCT(-('Gastos Gerais'!$B$4:$B$999=Analítico!$B66),-(Analítico!AE$1&gt;='Gastos Gerais'!$D$4:$D$999),-(Analítico!AE$1&lt;='Gastos Gerais'!$E$4:$E$999),-('Gastos Gerais'!$C$4:$C$999))</f>
        <v>10000</v>
      </c>
      <c r="AF66" s="149">
        <f>SUMPRODUCT(-('Gastos Gerais'!$B$4:$B$999=Analítico!$B66),-(Analítico!AF$1&gt;='Gastos Gerais'!$D$4:$D$999),-(Analítico!AF$1&lt;='Gastos Gerais'!$E$4:$E$999),-('Gastos Gerais'!$C$4:$C$999))</f>
        <v>10000</v>
      </c>
      <c r="AG66" s="149">
        <f>SUMPRODUCT(-('Gastos Gerais'!$B$4:$B$999=Analítico!$B66),-(Analítico!AG$1&gt;='Gastos Gerais'!$D$4:$D$999),-(Analítico!AG$1&lt;='Gastos Gerais'!$E$4:$E$999),-('Gastos Gerais'!$C$4:$C$999))</f>
        <v>10000</v>
      </c>
      <c r="AH66" s="149">
        <f>SUMPRODUCT(-('Gastos Gerais'!$B$4:$B$999=Analítico!$B66),-(Analítico!AH$1&gt;='Gastos Gerais'!$D$4:$D$999),-(Analítico!AH$1&lt;='Gastos Gerais'!$E$4:$E$999),-('Gastos Gerais'!$C$4:$C$999))</f>
        <v>10000</v>
      </c>
      <c r="AI66" s="149">
        <f>SUMPRODUCT(-('Gastos Gerais'!$B$4:$B$999=Analítico!$B66),-(Analítico!AI$1&gt;='Gastos Gerais'!$D$4:$D$999),-(Analítico!AI$1&lt;='Gastos Gerais'!$E$4:$E$999),-('Gastos Gerais'!$C$4:$C$999))</f>
        <v>10000</v>
      </c>
      <c r="AJ66" s="149">
        <f>SUMPRODUCT(-('Gastos Gerais'!$B$4:$B$999=Analítico!$B66),-(Analítico!AJ$1&gt;='Gastos Gerais'!$D$4:$D$999),-(Analítico!AJ$1&lt;='Gastos Gerais'!$E$4:$E$999),-('Gastos Gerais'!$C$4:$C$999))</f>
        <v>10000</v>
      </c>
      <c r="AK66" s="149">
        <f>SUMPRODUCT(-('Gastos Gerais'!$B$4:$B$999=Analítico!$B66),-(Analítico!AK$1&gt;='Gastos Gerais'!$D$4:$D$999),-(Analítico!AK$1&lt;='Gastos Gerais'!$E$4:$E$999),-('Gastos Gerais'!$C$4:$C$999))</f>
        <v>10000</v>
      </c>
      <c r="AL66" s="149">
        <f>SUMPRODUCT(-('Gastos Gerais'!$B$4:$B$999=Analítico!$B66),-(Analítico!AL$1&gt;='Gastos Gerais'!$D$4:$D$999),-(Analítico!AL$1&lt;='Gastos Gerais'!$E$4:$E$999),-('Gastos Gerais'!$C$4:$C$999))</f>
        <v>10000</v>
      </c>
      <c r="AM66" s="149">
        <f>SUMPRODUCT(-('Gastos Gerais'!$B$4:$B$999=Analítico!$B66),-(Analítico!AM$1&gt;='Gastos Gerais'!$D$4:$D$999),-(Analítico!AM$1&lt;='Gastos Gerais'!$E$4:$E$999),-('Gastos Gerais'!$C$4:$C$999))</f>
        <v>10000</v>
      </c>
      <c r="AN66" s="149">
        <f>SUMPRODUCT(-('Gastos Gerais'!$B$4:$B$999=Analítico!$B66),-(Analítico!AN$1&gt;='Gastos Gerais'!$D$4:$D$999),-(Analítico!AN$1&lt;='Gastos Gerais'!$E$4:$E$999),-('Gastos Gerais'!$C$4:$C$999))</f>
        <v>10000</v>
      </c>
      <c r="AO66" s="149">
        <f>SUMPRODUCT(-('Gastos Gerais'!$B$4:$B$999=Analítico!$B66),-(Analítico!AO$1&gt;='Gastos Gerais'!$D$4:$D$999),-(Analítico!AO$1&lt;='Gastos Gerais'!$E$4:$E$999),-('Gastos Gerais'!$C$4:$C$999))</f>
        <v>10000</v>
      </c>
      <c r="AP66" s="149">
        <f>SUMPRODUCT(-('Gastos Gerais'!$B$4:$B$999=Analítico!$B66),-(Analítico!AP$1&gt;='Gastos Gerais'!$D$4:$D$999),-(Analítico!AP$1&lt;='Gastos Gerais'!$E$4:$E$999),-('Gastos Gerais'!$C$4:$C$999))</f>
        <v>10000</v>
      </c>
      <c r="AQ66" s="149">
        <f>SUMPRODUCT(-('Gastos Gerais'!$B$4:$B$999=Analítico!$B66),-(Analítico!AQ$1&gt;='Gastos Gerais'!$D$4:$D$999),-(Analítico!AQ$1&lt;='Gastos Gerais'!$E$4:$E$999),-('Gastos Gerais'!$C$4:$C$999))</f>
        <v>10000</v>
      </c>
      <c r="AR66" s="149">
        <f>SUMPRODUCT(-('Gastos Gerais'!$B$4:$B$999=Analítico!$B66),-(Analítico!AR$1&gt;='Gastos Gerais'!$D$4:$D$999),-(Analítico!AR$1&lt;='Gastos Gerais'!$E$4:$E$999),-('Gastos Gerais'!$C$4:$C$999))</f>
        <v>10000</v>
      </c>
      <c r="AS66" s="149">
        <f>SUMPRODUCT(-('Gastos Gerais'!$B$4:$B$999=Analítico!$B66),-(Analítico!AS$1&gt;='Gastos Gerais'!$D$4:$D$999),-(Analítico!AS$1&lt;='Gastos Gerais'!$E$4:$E$999),-('Gastos Gerais'!$C$4:$C$999))</f>
        <v>0</v>
      </c>
      <c r="AT66" s="149">
        <f>SUMPRODUCT(-('Gastos Gerais'!$B$4:$B$999=Analítico!$B66),-(Analítico!AT$1&gt;='Gastos Gerais'!$D$4:$D$999),-(Analítico!AT$1&lt;='Gastos Gerais'!$E$4:$E$999),-('Gastos Gerais'!$C$4:$C$999))</f>
        <v>0</v>
      </c>
      <c r="AU66" s="149">
        <f>SUMPRODUCT(-('Gastos Gerais'!$B$4:$B$999=Analítico!$B66),-(Analítico!AU$1&gt;='Gastos Gerais'!$D$4:$D$999),-(Analítico!AU$1&lt;='Gastos Gerais'!$E$4:$E$999),-('Gastos Gerais'!$C$4:$C$999))</f>
        <v>0</v>
      </c>
      <c r="AV66" s="149">
        <f>SUMPRODUCT(-('Gastos Gerais'!$B$4:$B$999=Analítico!$B66),-(Analítico!AV$1&gt;='Gastos Gerais'!$D$4:$D$999),-(Analítico!AV$1&lt;='Gastos Gerais'!$E$4:$E$999),-('Gastos Gerais'!$C$4:$C$999))</f>
        <v>0</v>
      </c>
      <c r="AW66" s="149">
        <f>SUMPRODUCT(-('Gastos Gerais'!$B$4:$B$999=Analítico!$B66),-(Analítico!AW$1&gt;='Gastos Gerais'!$D$4:$D$999),-(Analítico!AW$1&lt;='Gastos Gerais'!$E$4:$E$999),-('Gastos Gerais'!$C$4:$C$999))</f>
        <v>0</v>
      </c>
      <c r="AX66" s="149">
        <f>SUMPRODUCT(-('Gastos Gerais'!$B$4:$B$999=Analítico!$B66),-(Analítico!AX$1&gt;='Gastos Gerais'!$D$4:$D$999),-(Analítico!AX$1&lt;='Gastos Gerais'!$E$4:$E$999),-('Gastos Gerais'!$C$4:$C$999))</f>
        <v>0</v>
      </c>
      <c r="AY66" s="144">
        <f t="shared" si="49"/>
        <v>410000</v>
      </c>
      <c r="AZ66" s="156">
        <f t="shared" ca="1" si="50"/>
        <v>3.4220531402033559E-3</v>
      </c>
      <c r="BJ66" s="247"/>
      <c r="BK66" s="247"/>
    </row>
    <row r="67" spans="1:63" s="99" customFormat="1" ht="23.25" customHeight="1">
      <c r="A67" s="216" t="s">
        <v>118</v>
      </c>
      <c r="B67" s="217" t="s">
        <v>342</v>
      </c>
      <c r="C67" s="149">
        <f>SUMPRODUCT(-('Gastos Gerais'!$B$4:$B$999=Analítico!$B67),-(Analítico!C$1&gt;='Gastos Gerais'!$D$4:$D$999),-(Analítico!C$1&lt;='Gastos Gerais'!$E$4:$E$999),-('Gastos Gerais'!$C$4:$C$999))</f>
        <v>0</v>
      </c>
      <c r="D67" s="149">
        <f>SUMPRODUCT(-('Gastos Gerais'!$B$4:$B$999=Analítico!$B67),-(Analítico!D$1&gt;='Gastos Gerais'!$D$4:$D$999),-(Analítico!D$1&lt;='Gastos Gerais'!$E$4:$E$999),-('Gastos Gerais'!$C$4:$C$999))</f>
        <v>10000</v>
      </c>
      <c r="E67" s="149">
        <f>SUMPRODUCT(-('Gastos Gerais'!$B$4:$B$999=Analítico!$B67),-(Analítico!E$1&gt;='Gastos Gerais'!$D$4:$D$999),-(Analítico!E$1&lt;='Gastos Gerais'!$E$4:$E$999),-('Gastos Gerais'!$C$4:$C$999))</f>
        <v>0</v>
      </c>
      <c r="F67" s="149">
        <f>SUMPRODUCT(-('Gastos Gerais'!$B$4:$B$999=Analítico!$B67),-(Analítico!F$1&gt;='Gastos Gerais'!$D$4:$D$999),-(Analítico!F$1&lt;='Gastos Gerais'!$E$4:$E$999),-('Gastos Gerais'!$C$4:$C$999))</f>
        <v>0</v>
      </c>
      <c r="G67" s="149">
        <f>SUMPRODUCT(-('Gastos Gerais'!$B$4:$B$999=Analítico!$B67),-(Analítico!G$1&gt;='Gastos Gerais'!$D$4:$D$999),-(Analítico!G$1&lt;='Gastos Gerais'!$E$4:$E$999),-('Gastos Gerais'!$C$4:$C$999))</f>
        <v>0</v>
      </c>
      <c r="H67" s="149">
        <f>SUMPRODUCT(-('Gastos Gerais'!$B$4:$B$999=Analítico!$B67),-(Analítico!H$1&gt;='Gastos Gerais'!$D$4:$D$999),-(Analítico!H$1&lt;='Gastos Gerais'!$E$4:$E$999),-('Gastos Gerais'!$C$4:$C$999))</f>
        <v>0</v>
      </c>
      <c r="I67" s="149">
        <f>SUMPRODUCT(-('Gastos Gerais'!$B$4:$B$999=Analítico!$B67),-(Analítico!I$1&gt;='Gastos Gerais'!$D$4:$D$999),-(Analítico!I$1&lt;='Gastos Gerais'!$E$4:$E$999),-('Gastos Gerais'!$C$4:$C$999))</f>
        <v>0</v>
      </c>
      <c r="J67" s="149">
        <f>SUMPRODUCT(-('Gastos Gerais'!$B$4:$B$999=Analítico!$B67),-(Analítico!J$1&gt;='Gastos Gerais'!$D$4:$D$999),-(Analítico!J$1&lt;='Gastos Gerais'!$E$4:$E$999),-('Gastos Gerais'!$C$4:$C$999))</f>
        <v>0</v>
      </c>
      <c r="K67" s="149">
        <f>SUMPRODUCT(-('Gastos Gerais'!$B$4:$B$999=Analítico!$B67),-(Analítico!K$1&gt;='Gastos Gerais'!$D$4:$D$999),-(Analítico!K$1&lt;='Gastos Gerais'!$E$4:$E$999),-('Gastos Gerais'!$C$4:$C$999))</f>
        <v>0</v>
      </c>
      <c r="L67" s="149">
        <f>SUMPRODUCT(-('Gastos Gerais'!$B$4:$B$999=Analítico!$B67),-(Analítico!L$1&gt;='Gastos Gerais'!$D$4:$D$999),-(Analítico!L$1&lt;='Gastos Gerais'!$E$4:$E$999),-('Gastos Gerais'!$C$4:$C$999))</f>
        <v>0</v>
      </c>
      <c r="M67" s="149">
        <f>SUMPRODUCT(-('Gastos Gerais'!$B$4:$B$999=Analítico!$B67),-(Analítico!M$1&gt;='Gastos Gerais'!$D$4:$D$999),-(Analítico!M$1&lt;='Gastos Gerais'!$E$4:$E$999),-('Gastos Gerais'!$C$4:$C$999))</f>
        <v>0</v>
      </c>
      <c r="N67" s="149">
        <f>SUMPRODUCT(-('Gastos Gerais'!$B$4:$B$999=Analítico!$B67),-(Analítico!N$1&gt;='Gastos Gerais'!$D$4:$D$999),-(Analítico!N$1&lt;='Gastos Gerais'!$E$4:$E$999),-('Gastos Gerais'!$C$4:$C$999))</f>
        <v>0</v>
      </c>
      <c r="O67" s="149">
        <f>SUMPRODUCT(-('Gastos Gerais'!$B$4:$B$999=Analítico!$B67),-(Analítico!O$1&gt;='Gastos Gerais'!$D$4:$D$999),-(Analítico!O$1&lt;='Gastos Gerais'!$E$4:$E$999),-('Gastos Gerais'!$C$4:$C$999))</f>
        <v>10000</v>
      </c>
      <c r="P67" s="149">
        <f>SUMPRODUCT(-('Gastos Gerais'!$B$4:$B$999=Analítico!$B67),-(Analítico!P$1&gt;='Gastos Gerais'!$D$4:$D$999),-(Analítico!P$1&lt;='Gastos Gerais'!$E$4:$E$999),-('Gastos Gerais'!$C$4:$C$999))</f>
        <v>10000</v>
      </c>
      <c r="Q67" s="149">
        <f>SUMPRODUCT(-('Gastos Gerais'!$B$4:$B$999=Analítico!$B67),-(Analítico!Q$1&gt;='Gastos Gerais'!$D$4:$D$999),-(Analítico!Q$1&lt;='Gastos Gerais'!$E$4:$E$999),-('Gastos Gerais'!$C$4:$C$999))</f>
        <v>0</v>
      </c>
      <c r="R67" s="149">
        <f>SUMPRODUCT(-('Gastos Gerais'!$B$4:$B$999=Analítico!$B67),-(Analítico!R$1&gt;='Gastos Gerais'!$D$4:$D$999),-(Analítico!R$1&lt;='Gastos Gerais'!$E$4:$E$999),-('Gastos Gerais'!$C$4:$C$999))</f>
        <v>0</v>
      </c>
      <c r="S67" s="149">
        <f>SUMPRODUCT(-('Gastos Gerais'!$B$4:$B$999=Analítico!$B67),-(Analítico!S$1&gt;='Gastos Gerais'!$D$4:$D$999),-(Analítico!S$1&lt;='Gastos Gerais'!$E$4:$E$999),-('Gastos Gerais'!$C$4:$C$999))</f>
        <v>0</v>
      </c>
      <c r="T67" s="149">
        <f>SUMPRODUCT(-('Gastos Gerais'!$B$4:$B$999=Analítico!$B67),-(Analítico!T$1&gt;='Gastos Gerais'!$D$4:$D$999),-(Analítico!T$1&lt;='Gastos Gerais'!$E$4:$E$999),-('Gastos Gerais'!$C$4:$C$999))</f>
        <v>0</v>
      </c>
      <c r="U67" s="149">
        <f>SUMPRODUCT(-('Gastos Gerais'!$B$4:$B$999=Analítico!$B67),-(Analítico!U$1&gt;='Gastos Gerais'!$D$4:$D$999),-(Analítico!U$1&lt;='Gastos Gerais'!$E$4:$E$999),-('Gastos Gerais'!$C$4:$C$999))</f>
        <v>0</v>
      </c>
      <c r="V67" s="149">
        <f>SUMPRODUCT(-('Gastos Gerais'!$B$4:$B$999=Analítico!$B67),-(Analítico!V$1&gt;='Gastos Gerais'!$D$4:$D$999),-(Analítico!V$1&lt;='Gastos Gerais'!$E$4:$E$999),-('Gastos Gerais'!$C$4:$C$999))</f>
        <v>0</v>
      </c>
      <c r="W67" s="149">
        <f>SUMPRODUCT(-('Gastos Gerais'!$B$4:$B$999=Analítico!$B67),-(Analítico!W$1&gt;='Gastos Gerais'!$D$4:$D$999),-(Analítico!W$1&lt;='Gastos Gerais'!$E$4:$E$999),-('Gastos Gerais'!$C$4:$C$999))</f>
        <v>0</v>
      </c>
      <c r="X67" s="149">
        <f>SUMPRODUCT(-('Gastos Gerais'!$B$4:$B$999=Analítico!$B67),-(Analítico!X$1&gt;='Gastos Gerais'!$D$4:$D$999),-(Analítico!X$1&lt;='Gastos Gerais'!$E$4:$E$999),-('Gastos Gerais'!$C$4:$C$999))</f>
        <v>0</v>
      </c>
      <c r="Y67" s="149">
        <f>SUMPRODUCT(-('Gastos Gerais'!$B$4:$B$999=Analítico!$B67),-(Analítico!Y$1&gt;='Gastos Gerais'!$D$4:$D$999),-(Analítico!Y$1&lt;='Gastos Gerais'!$E$4:$E$999),-('Gastos Gerais'!$C$4:$C$999))</f>
        <v>0</v>
      </c>
      <c r="Z67" s="149">
        <f>SUMPRODUCT(-('Gastos Gerais'!$B$4:$B$999=Analítico!$B67),-(Analítico!Z$1&gt;='Gastos Gerais'!$D$4:$D$999),-(Analítico!Z$1&lt;='Gastos Gerais'!$E$4:$E$999),-('Gastos Gerais'!$C$4:$C$999))</f>
        <v>0</v>
      </c>
      <c r="AA67" s="149">
        <f>SUMPRODUCT(-('Gastos Gerais'!$B$4:$B$999=Analítico!$B67),-(Analítico!AA$1&gt;='Gastos Gerais'!$D$4:$D$999),-(Analítico!AA$1&lt;='Gastos Gerais'!$E$4:$E$999),-('Gastos Gerais'!$C$4:$C$999))</f>
        <v>10000</v>
      </c>
      <c r="AB67" s="149">
        <f>SUMPRODUCT(-('Gastos Gerais'!$B$4:$B$999=Analítico!$B67),-(Analítico!AB$1&gt;='Gastos Gerais'!$D$4:$D$999),-(Analítico!AB$1&lt;='Gastos Gerais'!$E$4:$E$999),-('Gastos Gerais'!$C$4:$C$999))</f>
        <v>10000</v>
      </c>
      <c r="AC67" s="149">
        <f>SUMPRODUCT(-('Gastos Gerais'!$B$4:$B$999=Analítico!$B67),-(Analítico!AC$1&gt;='Gastos Gerais'!$D$4:$D$999),-(Analítico!AC$1&lt;='Gastos Gerais'!$E$4:$E$999),-('Gastos Gerais'!$C$4:$C$999))</f>
        <v>0</v>
      </c>
      <c r="AD67" s="149">
        <f>SUMPRODUCT(-('Gastos Gerais'!$B$4:$B$999=Analítico!$B67),-(Analítico!AD$1&gt;='Gastos Gerais'!$D$4:$D$999),-(Analítico!AD$1&lt;='Gastos Gerais'!$E$4:$E$999),-('Gastos Gerais'!$C$4:$C$999))</f>
        <v>0</v>
      </c>
      <c r="AE67" s="149">
        <f>SUMPRODUCT(-('Gastos Gerais'!$B$4:$B$999=Analítico!$B67),-(Analítico!AE$1&gt;='Gastos Gerais'!$D$4:$D$999),-(Analítico!AE$1&lt;='Gastos Gerais'!$E$4:$E$999),-('Gastos Gerais'!$C$4:$C$999))</f>
        <v>0</v>
      </c>
      <c r="AF67" s="149">
        <f>SUMPRODUCT(-('Gastos Gerais'!$B$4:$B$999=Analítico!$B67),-(Analítico!AF$1&gt;='Gastos Gerais'!$D$4:$D$999),-(Analítico!AF$1&lt;='Gastos Gerais'!$E$4:$E$999),-('Gastos Gerais'!$C$4:$C$999))</f>
        <v>0</v>
      </c>
      <c r="AG67" s="149">
        <f>SUMPRODUCT(-('Gastos Gerais'!$B$4:$B$999=Analítico!$B67),-(Analítico!AG$1&gt;='Gastos Gerais'!$D$4:$D$999),-(Analítico!AG$1&lt;='Gastos Gerais'!$E$4:$E$999),-('Gastos Gerais'!$C$4:$C$999))</f>
        <v>0</v>
      </c>
      <c r="AH67" s="149">
        <f>SUMPRODUCT(-('Gastos Gerais'!$B$4:$B$999=Analítico!$B67),-(Analítico!AH$1&gt;='Gastos Gerais'!$D$4:$D$999),-(Analítico!AH$1&lt;='Gastos Gerais'!$E$4:$E$999),-('Gastos Gerais'!$C$4:$C$999))</f>
        <v>0</v>
      </c>
      <c r="AI67" s="149">
        <f>SUMPRODUCT(-('Gastos Gerais'!$B$4:$B$999=Analítico!$B67),-(Analítico!AI$1&gt;='Gastos Gerais'!$D$4:$D$999),-(Analítico!AI$1&lt;='Gastos Gerais'!$E$4:$E$999),-('Gastos Gerais'!$C$4:$C$999))</f>
        <v>0</v>
      </c>
      <c r="AJ67" s="149">
        <f>SUMPRODUCT(-('Gastos Gerais'!$B$4:$B$999=Analítico!$B67),-(Analítico!AJ$1&gt;='Gastos Gerais'!$D$4:$D$999),-(Analítico!AJ$1&lt;='Gastos Gerais'!$E$4:$E$999),-('Gastos Gerais'!$C$4:$C$999))</f>
        <v>0</v>
      </c>
      <c r="AK67" s="149">
        <f>SUMPRODUCT(-('Gastos Gerais'!$B$4:$B$999=Analítico!$B67),-(Analítico!AK$1&gt;='Gastos Gerais'!$D$4:$D$999),-(Analítico!AK$1&lt;='Gastos Gerais'!$E$4:$E$999),-('Gastos Gerais'!$C$4:$C$999))</f>
        <v>0</v>
      </c>
      <c r="AL67" s="149">
        <f>SUMPRODUCT(-('Gastos Gerais'!$B$4:$B$999=Analítico!$B67),-(Analítico!AL$1&gt;='Gastos Gerais'!$D$4:$D$999),-(Analítico!AL$1&lt;='Gastos Gerais'!$E$4:$E$999),-('Gastos Gerais'!$C$4:$C$999))</f>
        <v>0</v>
      </c>
      <c r="AM67" s="149">
        <f>SUMPRODUCT(-('Gastos Gerais'!$B$4:$B$999=Analítico!$B67),-(Analítico!AM$1&gt;='Gastos Gerais'!$D$4:$D$999),-(Analítico!AM$1&lt;='Gastos Gerais'!$E$4:$E$999),-('Gastos Gerais'!$C$4:$C$999))</f>
        <v>0</v>
      </c>
      <c r="AN67" s="149">
        <f>SUMPRODUCT(-('Gastos Gerais'!$B$4:$B$999=Analítico!$B67),-(Analítico!AN$1&gt;='Gastos Gerais'!$D$4:$D$999),-(Analítico!AN$1&lt;='Gastos Gerais'!$E$4:$E$999),-('Gastos Gerais'!$C$4:$C$999))</f>
        <v>0</v>
      </c>
      <c r="AO67" s="149">
        <f>SUMPRODUCT(-('Gastos Gerais'!$B$4:$B$999=Analítico!$B67),-(Analítico!AO$1&gt;='Gastos Gerais'!$D$4:$D$999),-(Analítico!AO$1&lt;='Gastos Gerais'!$E$4:$E$999),-('Gastos Gerais'!$C$4:$C$999))</f>
        <v>0</v>
      </c>
      <c r="AP67" s="149">
        <f>SUMPRODUCT(-('Gastos Gerais'!$B$4:$B$999=Analítico!$B67),-(Analítico!AP$1&gt;='Gastos Gerais'!$D$4:$D$999),-(Analítico!AP$1&lt;='Gastos Gerais'!$E$4:$E$999),-('Gastos Gerais'!$C$4:$C$999))</f>
        <v>0</v>
      </c>
      <c r="AQ67" s="149">
        <f>SUMPRODUCT(-('Gastos Gerais'!$B$4:$B$999=Analítico!$B67),-(Analítico!AQ$1&gt;='Gastos Gerais'!$D$4:$D$999),-(Analítico!AQ$1&lt;='Gastos Gerais'!$E$4:$E$999),-('Gastos Gerais'!$C$4:$C$999))</f>
        <v>0</v>
      </c>
      <c r="AR67" s="149">
        <f>SUMPRODUCT(-('Gastos Gerais'!$B$4:$B$999=Analítico!$B67),-(Analítico!AR$1&gt;='Gastos Gerais'!$D$4:$D$999),-(Analítico!AR$1&lt;='Gastos Gerais'!$E$4:$E$999),-('Gastos Gerais'!$C$4:$C$999))</f>
        <v>0</v>
      </c>
      <c r="AS67" s="149">
        <f>SUMPRODUCT(-('Gastos Gerais'!$B$4:$B$999=Analítico!$B67),-(Analítico!AS$1&gt;='Gastos Gerais'!$D$4:$D$999),-(Analítico!AS$1&lt;='Gastos Gerais'!$E$4:$E$999),-('Gastos Gerais'!$C$4:$C$999))</f>
        <v>0</v>
      </c>
      <c r="AT67" s="149">
        <f>SUMPRODUCT(-('Gastos Gerais'!$B$4:$B$999=Analítico!$B67),-(Analítico!AT$1&gt;='Gastos Gerais'!$D$4:$D$999),-(Analítico!AT$1&lt;='Gastos Gerais'!$E$4:$E$999),-('Gastos Gerais'!$C$4:$C$999))</f>
        <v>0</v>
      </c>
      <c r="AU67" s="149">
        <f>SUMPRODUCT(-('Gastos Gerais'!$B$4:$B$999=Analítico!$B67),-(Analítico!AU$1&gt;='Gastos Gerais'!$D$4:$D$999),-(Analítico!AU$1&lt;='Gastos Gerais'!$E$4:$E$999),-('Gastos Gerais'!$C$4:$C$999))</f>
        <v>0</v>
      </c>
      <c r="AV67" s="149">
        <f>SUMPRODUCT(-('Gastos Gerais'!$B$4:$B$999=Analítico!$B67),-(Analítico!AV$1&gt;='Gastos Gerais'!$D$4:$D$999),-(Analítico!AV$1&lt;='Gastos Gerais'!$E$4:$E$999),-('Gastos Gerais'!$C$4:$C$999))</f>
        <v>0</v>
      </c>
      <c r="AW67" s="149">
        <f>SUMPRODUCT(-('Gastos Gerais'!$B$4:$B$999=Analítico!$B67),-(Analítico!AW$1&gt;='Gastos Gerais'!$D$4:$D$999),-(Analítico!AW$1&lt;='Gastos Gerais'!$E$4:$E$999),-('Gastos Gerais'!$C$4:$C$999))</f>
        <v>0</v>
      </c>
      <c r="AX67" s="149">
        <f>SUMPRODUCT(-('Gastos Gerais'!$B$4:$B$999=Analítico!$B67),-(Analítico!AX$1&gt;='Gastos Gerais'!$D$4:$D$999),-(Analítico!AX$1&lt;='Gastos Gerais'!$E$4:$E$999),-('Gastos Gerais'!$C$4:$C$999))</f>
        <v>0</v>
      </c>
      <c r="AY67" s="144">
        <f t="shared" si="49"/>
        <v>50000</v>
      </c>
      <c r="AZ67" s="156">
        <f t="shared" ca="1" si="50"/>
        <v>4.1732355368333609E-4</v>
      </c>
      <c r="BJ67" s="247"/>
      <c r="BK67" s="247"/>
    </row>
    <row r="68" spans="1:63" s="99" customFormat="1" ht="23.25" customHeight="1">
      <c r="A68" s="216" t="s">
        <v>119</v>
      </c>
      <c r="B68" s="217" t="s">
        <v>187</v>
      </c>
      <c r="C68" s="149">
        <f>SUMPRODUCT(-('Gastos Gerais'!$B$4:$B$999=Analítico!$B68),-(Analítico!C$1&gt;='Gastos Gerais'!$D$4:$D$999),-(Analítico!C$1&lt;='Gastos Gerais'!$E$4:$E$999),-('Gastos Gerais'!$C$4:$C$999))</f>
        <v>0</v>
      </c>
      <c r="D68" s="149">
        <f>SUMPRODUCT(-('Gastos Gerais'!$B$4:$B$999=Analítico!$B68),-(Analítico!D$1&gt;='Gastos Gerais'!$D$4:$D$999),-(Analítico!D$1&lt;='Gastos Gerais'!$E$4:$E$999),-('Gastos Gerais'!$C$4:$C$999))</f>
        <v>0</v>
      </c>
      <c r="E68" s="149">
        <f>SUMPRODUCT(-('Gastos Gerais'!$B$4:$B$999=Analítico!$B68),-(Analítico!E$1&gt;='Gastos Gerais'!$D$4:$D$999),-(Analítico!E$1&lt;='Gastos Gerais'!$E$4:$E$999),-('Gastos Gerais'!$C$4:$C$999))</f>
        <v>0</v>
      </c>
      <c r="F68" s="149">
        <f>SUMPRODUCT(-('Gastos Gerais'!$B$4:$B$999=Analítico!$B68),-(Analítico!F$1&gt;='Gastos Gerais'!$D$4:$D$999),-(Analítico!F$1&lt;='Gastos Gerais'!$E$4:$E$999),-('Gastos Gerais'!$C$4:$C$999))</f>
        <v>0</v>
      </c>
      <c r="G68" s="149">
        <f>SUMPRODUCT(-('Gastos Gerais'!$B$4:$B$999=Analítico!$B68),-(Analítico!G$1&gt;='Gastos Gerais'!$D$4:$D$999),-(Analítico!G$1&lt;='Gastos Gerais'!$E$4:$E$999),-('Gastos Gerais'!$C$4:$C$999))</f>
        <v>0</v>
      </c>
      <c r="H68" s="149">
        <f>SUMPRODUCT(-('Gastos Gerais'!$B$4:$B$999=Analítico!$B68),-(Analítico!H$1&gt;='Gastos Gerais'!$D$4:$D$999),-(Analítico!H$1&lt;='Gastos Gerais'!$E$4:$E$999),-('Gastos Gerais'!$C$4:$C$999))</f>
        <v>0</v>
      </c>
      <c r="I68" s="149">
        <f>SUMPRODUCT(-('Gastos Gerais'!$B$4:$B$999=Analítico!$B68),-(Analítico!I$1&gt;='Gastos Gerais'!$D$4:$D$999),-(Analítico!I$1&lt;='Gastos Gerais'!$E$4:$E$999),-('Gastos Gerais'!$C$4:$C$999))</f>
        <v>0</v>
      </c>
      <c r="J68" s="149">
        <f>SUMPRODUCT(-('Gastos Gerais'!$B$4:$B$999=Analítico!$B68),-(Analítico!J$1&gt;='Gastos Gerais'!$D$4:$D$999),-(Analítico!J$1&lt;='Gastos Gerais'!$E$4:$E$999),-('Gastos Gerais'!$C$4:$C$999))</f>
        <v>0</v>
      </c>
      <c r="K68" s="149">
        <f>SUMPRODUCT(-('Gastos Gerais'!$B$4:$B$999=Analítico!$B68),-(Analítico!K$1&gt;='Gastos Gerais'!$D$4:$D$999),-(Analítico!K$1&lt;='Gastos Gerais'!$E$4:$E$999),-('Gastos Gerais'!$C$4:$C$999))</f>
        <v>0</v>
      </c>
      <c r="L68" s="149">
        <f>SUMPRODUCT(-('Gastos Gerais'!$B$4:$B$999=Analítico!$B68),-(Analítico!L$1&gt;='Gastos Gerais'!$D$4:$D$999),-(Analítico!L$1&lt;='Gastos Gerais'!$E$4:$E$999),-('Gastos Gerais'!$C$4:$C$999))</f>
        <v>0</v>
      </c>
      <c r="M68" s="149">
        <f>SUMPRODUCT(-('Gastos Gerais'!$B$4:$B$999=Analítico!$B68),-(Analítico!M$1&gt;='Gastos Gerais'!$D$4:$D$999),-(Analítico!M$1&lt;='Gastos Gerais'!$E$4:$E$999),-('Gastos Gerais'!$C$4:$C$999))</f>
        <v>0</v>
      </c>
      <c r="N68" s="149">
        <f>SUMPRODUCT(-('Gastos Gerais'!$B$4:$B$999=Analítico!$B68),-(Analítico!N$1&gt;='Gastos Gerais'!$D$4:$D$999),-(Analítico!N$1&lt;='Gastos Gerais'!$E$4:$E$999),-('Gastos Gerais'!$C$4:$C$999))</f>
        <v>0</v>
      </c>
      <c r="O68" s="149">
        <f>SUMPRODUCT(-('Gastos Gerais'!$B$4:$B$999=Analítico!$B68),-(Analítico!O$1&gt;='Gastos Gerais'!$D$4:$D$999),-(Analítico!O$1&lt;='Gastos Gerais'!$E$4:$E$999),-('Gastos Gerais'!$C$4:$C$999))</f>
        <v>0</v>
      </c>
      <c r="P68" s="149">
        <f>SUMPRODUCT(-('Gastos Gerais'!$B$4:$B$999=Analítico!$B68),-(Analítico!P$1&gt;='Gastos Gerais'!$D$4:$D$999),-(Analítico!P$1&lt;='Gastos Gerais'!$E$4:$E$999),-('Gastos Gerais'!$C$4:$C$999))</f>
        <v>0</v>
      </c>
      <c r="Q68" s="149">
        <f>SUMPRODUCT(-('Gastos Gerais'!$B$4:$B$999=Analítico!$B68),-(Analítico!Q$1&gt;='Gastos Gerais'!$D$4:$D$999),-(Analítico!Q$1&lt;='Gastos Gerais'!$E$4:$E$999),-('Gastos Gerais'!$C$4:$C$999))</f>
        <v>0</v>
      </c>
      <c r="R68" s="149">
        <f>SUMPRODUCT(-('Gastos Gerais'!$B$4:$B$999=Analítico!$B68),-(Analítico!R$1&gt;='Gastos Gerais'!$D$4:$D$999),-(Analítico!R$1&lt;='Gastos Gerais'!$E$4:$E$999),-('Gastos Gerais'!$C$4:$C$999))</f>
        <v>0</v>
      </c>
      <c r="S68" s="149">
        <f>SUMPRODUCT(-('Gastos Gerais'!$B$4:$B$999=Analítico!$B68),-(Analítico!S$1&gt;='Gastos Gerais'!$D$4:$D$999),-(Analítico!S$1&lt;='Gastos Gerais'!$E$4:$E$999),-('Gastos Gerais'!$C$4:$C$999))</f>
        <v>0</v>
      </c>
      <c r="T68" s="149">
        <f>SUMPRODUCT(-('Gastos Gerais'!$B$4:$B$999=Analítico!$B68),-(Analítico!T$1&gt;='Gastos Gerais'!$D$4:$D$999),-(Analítico!T$1&lt;='Gastos Gerais'!$E$4:$E$999),-('Gastos Gerais'!$C$4:$C$999))</f>
        <v>0</v>
      </c>
      <c r="U68" s="149">
        <f>SUMPRODUCT(-('Gastos Gerais'!$B$4:$B$999=Analítico!$B68),-(Analítico!U$1&gt;='Gastos Gerais'!$D$4:$D$999),-(Analítico!U$1&lt;='Gastos Gerais'!$E$4:$E$999),-('Gastos Gerais'!$C$4:$C$999))</f>
        <v>0</v>
      </c>
      <c r="V68" s="149">
        <f>SUMPRODUCT(-('Gastos Gerais'!$B$4:$B$999=Analítico!$B68),-(Analítico!V$1&gt;='Gastos Gerais'!$D$4:$D$999),-(Analítico!V$1&lt;='Gastos Gerais'!$E$4:$E$999),-('Gastos Gerais'!$C$4:$C$999))</f>
        <v>0</v>
      </c>
      <c r="W68" s="149">
        <f>SUMPRODUCT(-('Gastos Gerais'!$B$4:$B$999=Analítico!$B68),-(Analítico!W$1&gt;='Gastos Gerais'!$D$4:$D$999),-(Analítico!W$1&lt;='Gastos Gerais'!$E$4:$E$999),-('Gastos Gerais'!$C$4:$C$999))</f>
        <v>0</v>
      </c>
      <c r="X68" s="149">
        <f>SUMPRODUCT(-('Gastos Gerais'!$B$4:$B$999=Analítico!$B68),-(Analítico!X$1&gt;='Gastos Gerais'!$D$4:$D$999),-(Analítico!X$1&lt;='Gastos Gerais'!$E$4:$E$999),-('Gastos Gerais'!$C$4:$C$999))</f>
        <v>0</v>
      </c>
      <c r="Y68" s="149">
        <f>SUMPRODUCT(-('Gastos Gerais'!$B$4:$B$999=Analítico!$B68),-(Analítico!Y$1&gt;='Gastos Gerais'!$D$4:$D$999),-(Analítico!Y$1&lt;='Gastos Gerais'!$E$4:$E$999),-('Gastos Gerais'!$C$4:$C$999))</f>
        <v>0</v>
      </c>
      <c r="Z68" s="149">
        <f>SUMPRODUCT(-('Gastos Gerais'!$B$4:$B$999=Analítico!$B68),-(Analítico!Z$1&gt;='Gastos Gerais'!$D$4:$D$999),-(Analítico!Z$1&lt;='Gastos Gerais'!$E$4:$E$999),-('Gastos Gerais'!$C$4:$C$999))</f>
        <v>0</v>
      </c>
      <c r="AA68" s="149">
        <f>SUMPRODUCT(-('Gastos Gerais'!$B$4:$B$999=Analítico!$B68),-(Analítico!AA$1&gt;='Gastos Gerais'!$D$4:$D$999),-(Analítico!AA$1&lt;='Gastos Gerais'!$E$4:$E$999),-('Gastos Gerais'!$C$4:$C$999))</f>
        <v>0</v>
      </c>
      <c r="AB68" s="149">
        <f>SUMPRODUCT(-('Gastos Gerais'!$B$4:$B$999=Analítico!$B68),-(Analítico!AB$1&gt;='Gastos Gerais'!$D$4:$D$999),-(Analítico!AB$1&lt;='Gastos Gerais'!$E$4:$E$999),-('Gastos Gerais'!$C$4:$C$999))</f>
        <v>0</v>
      </c>
      <c r="AC68" s="149">
        <f>SUMPRODUCT(-('Gastos Gerais'!$B$4:$B$999=Analítico!$B68),-(Analítico!AC$1&gt;='Gastos Gerais'!$D$4:$D$999),-(Analítico!AC$1&lt;='Gastos Gerais'!$E$4:$E$999),-('Gastos Gerais'!$C$4:$C$999))</f>
        <v>0</v>
      </c>
      <c r="AD68" s="149">
        <f>SUMPRODUCT(-('Gastos Gerais'!$B$4:$B$999=Analítico!$B68),-(Analítico!AD$1&gt;='Gastos Gerais'!$D$4:$D$999),-(Analítico!AD$1&lt;='Gastos Gerais'!$E$4:$E$999),-('Gastos Gerais'!$C$4:$C$999))</f>
        <v>0</v>
      </c>
      <c r="AE68" s="149">
        <f>SUMPRODUCT(-('Gastos Gerais'!$B$4:$B$999=Analítico!$B68),-(Analítico!AE$1&gt;='Gastos Gerais'!$D$4:$D$999),-(Analítico!AE$1&lt;='Gastos Gerais'!$E$4:$E$999),-('Gastos Gerais'!$C$4:$C$999))</f>
        <v>0</v>
      </c>
      <c r="AF68" s="149">
        <f>SUMPRODUCT(-('Gastos Gerais'!$B$4:$B$999=Analítico!$B68),-(Analítico!AF$1&gt;='Gastos Gerais'!$D$4:$D$999),-(Analítico!AF$1&lt;='Gastos Gerais'!$E$4:$E$999),-('Gastos Gerais'!$C$4:$C$999))</f>
        <v>0</v>
      </c>
      <c r="AG68" s="149">
        <f>SUMPRODUCT(-('Gastos Gerais'!$B$4:$B$999=Analítico!$B68),-(Analítico!AG$1&gt;='Gastos Gerais'!$D$4:$D$999),-(Analítico!AG$1&lt;='Gastos Gerais'!$E$4:$E$999),-('Gastos Gerais'!$C$4:$C$999))</f>
        <v>0</v>
      </c>
      <c r="AH68" s="149">
        <f>SUMPRODUCT(-('Gastos Gerais'!$B$4:$B$999=Analítico!$B68),-(Analítico!AH$1&gt;='Gastos Gerais'!$D$4:$D$999),-(Analítico!AH$1&lt;='Gastos Gerais'!$E$4:$E$999),-('Gastos Gerais'!$C$4:$C$999))</f>
        <v>0</v>
      </c>
      <c r="AI68" s="149">
        <f>SUMPRODUCT(-('Gastos Gerais'!$B$4:$B$999=Analítico!$B68),-(Analítico!AI$1&gt;='Gastos Gerais'!$D$4:$D$999),-(Analítico!AI$1&lt;='Gastos Gerais'!$E$4:$E$999),-('Gastos Gerais'!$C$4:$C$999))</f>
        <v>0</v>
      </c>
      <c r="AJ68" s="149">
        <f>SUMPRODUCT(-('Gastos Gerais'!$B$4:$B$999=Analítico!$B68),-(Analítico!AJ$1&gt;='Gastos Gerais'!$D$4:$D$999),-(Analítico!AJ$1&lt;='Gastos Gerais'!$E$4:$E$999),-('Gastos Gerais'!$C$4:$C$999))</f>
        <v>0</v>
      </c>
      <c r="AK68" s="149">
        <f>SUMPRODUCT(-('Gastos Gerais'!$B$4:$B$999=Analítico!$B68),-(Analítico!AK$1&gt;='Gastos Gerais'!$D$4:$D$999),-(Analítico!AK$1&lt;='Gastos Gerais'!$E$4:$E$999),-('Gastos Gerais'!$C$4:$C$999))</f>
        <v>0</v>
      </c>
      <c r="AL68" s="149">
        <f>SUMPRODUCT(-('Gastos Gerais'!$B$4:$B$999=Analítico!$B68),-(Analítico!AL$1&gt;='Gastos Gerais'!$D$4:$D$999),-(Analítico!AL$1&lt;='Gastos Gerais'!$E$4:$E$999),-('Gastos Gerais'!$C$4:$C$999))</f>
        <v>0</v>
      </c>
      <c r="AM68" s="149">
        <f>SUMPRODUCT(-('Gastos Gerais'!$B$4:$B$999=Analítico!$B68),-(Analítico!AM$1&gt;='Gastos Gerais'!$D$4:$D$999),-(Analítico!AM$1&lt;='Gastos Gerais'!$E$4:$E$999),-('Gastos Gerais'!$C$4:$C$999))</f>
        <v>0</v>
      </c>
      <c r="AN68" s="149">
        <f>SUMPRODUCT(-('Gastos Gerais'!$B$4:$B$999=Analítico!$B68),-(Analítico!AN$1&gt;='Gastos Gerais'!$D$4:$D$999),-(Analítico!AN$1&lt;='Gastos Gerais'!$E$4:$E$999),-('Gastos Gerais'!$C$4:$C$999))</f>
        <v>0</v>
      </c>
      <c r="AO68" s="149">
        <f>SUMPRODUCT(-('Gastos Gerais'!$B$4:$B$999=Analítico!$B68),-(Analítico!AO$1&gt;='Gastos Gerais'!$D$4:$D$999),-(Analítico!AO$1&lt;='Gastos Gerais'!$E$4:$E$999),-('Gastos Gerais'!$C$4:$C$999))</f>
        <v>0</v>
      </c>
      <c r="AP68" s="149">
        <f>SUMPRODUCT(-('Gastos Gerais'!$B$4:$B$999=Analítico!$B68),-(Analítico!AP$1&gt;='Gastos Gerais'!$D$4:$D$999),-(Analítico!AP$1&lt;='Gastos Gerais'!$E$4:$E$999),-('Gastos Gerais'!$C$4:$C$999))</f>
        <v>0</v>
      </c>
      <c r="AQ68" s="149">
        <f>SUMPRODUCT(-('Gastos Gerais'!$B$4:$B$999=Analítico!$B68),-(Analítico!AQ$1&gt;='Gastos Gerais'!$D$4:$D$999),-(Analítico!AQ$1&lt;='Gastos Gerais'!$E$4:$E$999),-('Gastos Gerais'!$C$4:$C$999))</f>
        <v>0</v>
      </c>
      <c r="AR68" s="149">
        <f>SUMPRODUCT(-('Gastos Gerais'!$B$4:$B$999=Analítico!$B68),-(Analítico!AR$1&gt;='Gastos Gerais'!$D$4:$D$999),-(Analítico!AR$1&lt;='Gastos Gerais'!$E$4:$E$999),-('Gastos Gerais'!$C$4:$C$999))</f>
        <v>0</v>
      </c>
      <c r="AS68" s="149">
        <f>SUMPRODUCT(-('Gastos Gerais'!$B$4:$B$999=Analítico!$B68),-(Analítico!AS$1&gt;='Gastos Gerais'!$D$4:$D$999),-(Analítico!AS$1&lt;='Gastos Gerais'!$E$4:$E$999),-('Gastos Gerais'!$C$4:$C$999))</f>
        <v>0</v>
      </c>
      <c r="AT68" s="149">
        <f>SUMPRODUCT(-('Gastos Gerais'!$B$4:$B$999=Analítico!$B68),-(Analítico!AT$1&gt;='Gastos Gerais'!$D$4:$D$999),-(Analítico!AT$1&lt;='Gastos Gerais'!$E$4:$E$999),-('Gastos Gerais'!$C$4:$C$999))</f>
        <v>0</v>
      </c>
      <c r="AU68" s="149">
        <f>SUMPRODUCT(-('Gastos Gerais'!$B$4:$B$999=Analítico!$B68),-(Analítico!AU$1&gt;='Gastos Gerais'!$D$4:$D$999),-(Analítico!AU$1&lt;='Gastos Gerais'!$E$4:$E$999),-('Gastos Gerais'!$C$4:$C$999))</f>
        <v>0</v>
      </c>
      <c r="AV68" s="149">
        <f>SUMPRODUCT(-('Gastos Gerais'!$B$4:$B$999=Analítico!$B68),-(Analítico!AV$1&gt;='Gastos Gerais'!$D$4:$D$999),-(Analítico!AV$1&lt;='Gastos Gerais'!$E$4:$E$999),-('Gastos Gerais'!$C$4:$C$999))</f>
        <v>0</v>
      </c>
      <c r="AW68" s="149">
        <f>SUMPRODUCT(-('Gastos Gerais'!$B$4:$B$999=Analítico!$B68),-(Analítico!AW$1&gt;='Gastos Gerais'!$D$4:$D$999),-(Analítico!AW$1&lt;='Gastos Gerais'!$E$4:$E$999),-('Gastos Gerais'!$C$4:$C$999))</f>
        <v>0</v>
      </c>
      <c r="AX68" s="149">
        <f>SUMPRODUCT(-('Gastos Gerais'!$B$4:$B$999=Analítico!$B68),-(Analítico!AX$1&gt;='Gastos Gerais'!$D$4:$D$999),-(Analítico!AX$1&lt;='Gastos Gerais'!$E$4:$E$999),-('Gastos Gerais'!$C$4:$C$999))</f>
        <v>0</v>
      </c>
      <c r="AY68" s="144">
        <f t="shared" si="49"/>
        <v>0</v>
      </c>
      <c r="AZ68" s="156">
        <f t="shared" ca="1" si="50"/>
        <v>0</v>
      </c>
      <c r="BJ68" s="247"/>
      <c r="BK68" s="247"/>
    </row>
    <row r="69" spans="1:63" s="99" customFormat="1" ht="23.25" customHeight="1">
      <c r="A69" s="216" t="s">
        <v>120</v>
      </c>
      <c r="B69" s="217" t="s">
        <v>196</v>
      </c>
      <c r="C69" s="149">
        <f>SUMPRODUCT(-('Gastos Gerais'!$B$4:$B$999=Analítico!$B69),-(Analítico!C$1&gt;='Gastos Gerais'!$D$4:$D$999),-(Analítico!C$1&lt;='Gastos Gerais'!$E$4:$E$999),-('Gastos Gerais'!$C$4:$C$999))</f>
        <v>0</v>
      </c>
      <c r="D69" s="149">
        <f>SUMPRODUCT(-('Gastos Gerais'!$B$4:$B$999=Analítico!$B69),-(Analítico!D$1&gt;='Gastos Gerais'!$D$4:$D$999),-(Analítico!D$1&lt;='Gastos Gerais'!$E$4:$E$999),-('Gastos Gerais'!$C$4:$C$999))</f>
        <v>0</v>
      </c>
      <c r="E69" s="149">
        <f>SUMPRODUCT(-('Gastos Gerais'!$B$4:$B$999=Analítico!$B69),-(Analítico!E$1&gt;='Gastos Gerais'!$D$4:$D$999),-(Analítico!E$1&lt;='Gastos Gerais'!$E$4:$E$999),-('Gastos Gerais'!$C$4:$C$999))</f>
        <v>0</v>
      </c>
      <c r="F69" s="149">
        <f>SUMPRODUCT(-('Gastos Gerais'!$B$4:$B$999=Analítico!$B69),-(Analítico!F$1&gt;='Gastos Gerais'!$D$4:$D$999),-(Analítico!F$1&lt;='Gastos Gerais'!$E$4:$E$999),-('Gastos Gerais'!$C$4:$C$999))</f>
        <v>0</v>
      </c>
      <c r="G69" s="149">
        <f>SUMPRODUCT(-('Gastos Gerais'!$B$4:$B$999=Analítico!$B69),-(Analítico!G$1&gt;='Gastos Gerais'!$D$4:$D$999),-(Analítico!G$1&lt;='Gastos Gerais'!$E$4:$E$999),-('Gastos Gerais'!$C$4:$C$999))</f>
        <v>0</v>
      </c>
      <c r="H69" s="149">
        <f>SUMPRODUCT(-('Gastos Gerais'!$B$4:$B$999=Analítico!$B69),-(Analítico!H$1&gt;='Gastos Gerais'!$D$4:$D$999),-(Analítico!H$1&lt;='Gastos Gerais'!$E$4:$E$999),-('Gastos Gerais'!$C$4:$C$999))</f>
        <v>0</v>
      </c>
      <c r="I69" s="149">
        <f>SUMPRODUCT(-('Gastos Gerais'!$B$4:$B$999=Analítico!$B69),-(Analítico!I$1&gt;='Gastos Gerais'!$D$4:$D$999),-(Analítico!I$1&lt;='Gastos Gerais'!$E$4:$E$999),-('Gastos Gerais'!$C$4:$C$999))</f>
        <v>0</v>
      </c>
      <c r="J69" s="149">
        <f>SUMPRODUCT(-('Gastos Gerais'!$B$4:$B$999=Analítico!$B69),-(Analítico!J$1&gt;='Gastos Gerais'!$D$4:$D$999),-(Analítico!J$1&lt;='Gastos Gerais'!$E$4:$E$999),-('Gastos Gerais'!$C$4:$C$999))</f>
        <v>0</v>
      </c>
      <c r="K69" s="149">
        <f>SUMPRODUCT(-('Gastos Gerais'!$B$4:$B$999=Analítico!$B69),-(Analítico!K$1&gt;='Gastos Gerais'!$D$4:$D$999),-(Analítico!K$1&lt;='Gastos Gerais'!$E$4:$E$999),-('Gastos Gerais'!$C$4:$C$999))</f>
        <v>0</v>
      </c>
      <c r="L69" s="149">
        <f>SUMPRODUCT(-('Gastos Gerais'!$B$4:$B$999=Analítico!$B69),-(Analítico!L$1&gt;='Gastos Gerais'!$D$4:$D$999),-(Analítico!L$1&lt;='Gastos Gerais'!$E$4:$E$999),-('Gastos Gerais'!$C$4:$C$999))</f>
        <v>0</v>
      </c>
      <c r="M69" s="149">
        <f>SUMPRODUCT(-('Gastos Gerais'!$B$4:$B$999=Analítico!$B69),-(Analítico!M$1&gt;='Gastos Gerais'!$D$4:$D$999),-(Analítico!M$1&lt;='Gastos Gerais'!$E$4:$E$999),-('Gastos Gerais'!$C$4:$C$999))</f>
        <v>0</v>
      </c>
      <c r="N69" s="149">
        <f>SUMPRODUCT(-('Gastos Gerais'!$B$4:$B$999=Analítico!$B69),-(Analítico!N$1&gt;='Gastos Gerais'!$D$4:$D$999),-(Analítico!N$1&lt;='Gastos Gerais'!$E$4:$E$999),-('Gastos Gerais'!$C$4:$C$999))</f>
        <v>0</v>
      </c>
      <c r="O69" s="149">
        <f>SUMPRODUCT(-('Gastos Gerais'!$B$4:$B$999=Analítico!$B69),-(Analítico!O$1&gt;='Gastos Gerais'!$D$4:$D$999),-(Analítico!O$1&lt;='Gastos Gerais'!$E$4:$E$999),-('Gastos Gerais'!$C$4:$C$999))</f>
        <v>0</v>
      </c>
      <c r="P69" s="149">
        <f>SUMPRODUCT(-('Gastos Gerais'!$B$4:$B$999=Analítico!$B69),-(Analítico!P$1&gt;='Gastos Gerais'!$D$4:$D$999),-(Analítico!P$1&lt;='Gastos Gerais'!$E$4:$E$999),-('Gastos Gerais'!$C$4:$C$999))</f>
        <v>0</v>
      </c>
      <c r="Q69" s="149">
        <f>SUMPRODUCT(-('Gastos Gerais'!$B$4:$B$999=Analítico!$B69),-(Analítico!Q$1&gt;='Gastos Gerais'!$D$4:$D$999),-(Analítico!Q$1&lt;='Gastos Gerais'!$E$4:$E$999),-('Gastos Gerais'!$C$4:$C$999))</f>
        <v>0</v>
      </c>
      <c r="R69" s="149">
        <f>SUMPRODUCT(-('Gastos Gerais'!$B$4:$B$999=Analítico!$B69),-(Analítico!R$1&gt;='Gastos Gerais'!$D$4:$D$999),-(Analítico!R$1&lt;='Gastos Gerais'!$E$4:$E$999),-('Gastos Gerais'!$C$4:$C$999))</f>
        <v>0</v>
      </c>
      <c r="S69" s="149">
        <f>SUMPRODUCT(-('Gastos Gerais'!$B$4:$B$999=Analítico!$B69),-(Analítico!S$1&gt;='Gastos Gerais'!$D$4:$D$999),-(Analítico!S$1&lt;='Gastos Gerais'!$E$4:$E$999),-('Gastos Gerais'!$C$4:$C$999))</f>
        <v>0</v>
      </c>
      <c r="T69" s="149">
        <f>SUMPRODUCT(-('Gastos Gerais'!$B$4:$B$999=Analítico!$B69),-(Analítico!T$1&gt;='Gastos Gerais'!$D$4:$D$999),-(Analítico!T$1&lt;='Gastos Gerais'!$E$4:$E$999),-('Gastos Gerais'!$C$4:$C$999))</f>
        <v>0</v>
      </c>
      <c r="U69" s="149">
        <f>SUMPRODUCT(-('Gastos Gerais'!$B$4:$B$999=Analítico!$B69),-(Analítico!U$1&gt;='Gastos Gerais'!$D$4:$D$999),-(Analítico!U$1&lt;='Gastos Gerais'!$E$4:$E$999),-('Gastos Gerais'!$C$4:$C$999))</f>
        <v>0</v>
      </c>
      <c r="V69" s="149">
        <f>SUMPRODUCT(-('Gastos Gerais'!$B$4:$B$999=Analítico!$B69),-(Analítico!V$1&gt;='Gastos Gerais'!$D$4:$D$999),-(Analítico!V$1&lt;='Gastos Gerais'!$E$4:$E$999),-('Gastos Gerais'!$C$4:$C$999))</f>
        <v>0</v>
      </c>
      <c r="W69" s="149">
        <f>SUMPRODUCT(-('Gastos Gerais'!$B$4:$B$999=Analítico!$B69),-(Analítico!W$1&gt;='Gastos Gerais'!$D$4:$D$999),-(Analítico!W$1&lt;='Gastos Gerais'!$E$4:$E$999),-('Gastos Gerais'!$C$4:$C$999))</f>
        <v>0</v>
      </c>
      <c r="X69" s="149">
        <f>SUMPRODUCT(-('Gastos Gerais'!$B$4:$B$999=Analítico!$B69),-(Analítico!X$1&gt;='Gastos Gerais'!$D$4:$D$999),-(Analítico!X$1&lt;='Gastos Gerais'!$E$4:$E$999),-('Gastos Gerais'!$C$4:$C$999))</f>
        <v>0</v>
      </c>
      <c r="Y69" s="149">
        <f>SUMPRODUCT(-('Gastos Gerais'!$B$4:$B$999=Analítico!$B69),-(Analítico!Y$1&gt;='Gastos Gerais'!$D$4:$D$999),-(Analítico!Y$1&lt;='Gastos Gerais'!$E$4:$E$999),-('Gastos Gerais'!$C$4:$C$999))</f>
        <v>0</v>
      </c>
      <c r="Z69" s="149">
        <f>SUMPRODUCT(-('Gastos Gerais'!$B$4:$B$999=Analítico!$B69),-(Analítico!Z$1&gt;='Gastos Gerais'!$D$4:$D$999),-(Analítico!Z$1&lt;='Gastos Gerais'!$E$4:$E$999),-('Gastos Gerais'!$C$4:$C$999))</f>
        <v>0</v>
      </c>
      <c r="AA69" s="149">
        <f>SUMPRODUCT(-('Gastos Gerais'!$B$4:$B$999=Analítico!$B69),-(Analítico!AA$1&gt;='Gastos Gerais'!$D$4:$D$999),-(Analítico!AA$1&lt;='Gastos Gerais'!$E$4:$E$999),-('Gastos Gerais'!$C$4:$C$999))</f>
        <v>0</v>
      </c>
      <c r="AB69" s="149">
        <f>SUMPRODUCT(-('Gastos Gerais'!$B$4:$B$999=Analítico!$B69),-(Analítico!AB$1&gt;='Gastos Gerais'!$D$4:$D$999),-(Analítico!AB$1&lt;='Gastos Gerais'!$E$4:$E$999),-('Gastos Gerais'!$C$4:$C$999))</f>
        <v>0</v>
      </c>
      <c r="AC69" s="149">
        <f>SUMPRODUCT(-('Gastos Gerais'!$B$4:$B$999=Analítico!$B69),-(Analítico!AC$1&gt;='Gastos Gerais'!$D$4:$D$999),-(Analítico!AC$1&lt;='Gastos Gerais'!$E$4:$E$999),-('Gastos Gerais'!$C$4:$C$999))</f>
        <v>0</v>
      </c>
      <c r="AD69" s="149">
        <f>SUMPRODUCT(-('Gastos Gerais'!$B$4:$B$999=Analítico!$B69),-(Analítico!AD$1&gt;='Gastos Gerais'!$D$4:$D$999),-(Analítico!AD$1&lt;='Gastos Gerais'!$E$4:$E$999),-('Gastos Gerais'!$C$4:$C$999))</f>
        <v>0</v>
      </c>
      <c r="AE69" s="149">
        <f>SUMPRODUCT(-('Gastos Gerais'!$B$4:$B$999=Analítico!$B69),-(Analítico!AE$1&gt;='Gastos Gerais'!$D$4:$D$999),-(Analítico!AE$1&lt;='Gastos Gerais'!$E$4:$E$999),-('Gastos Gerais'!$C$4:$C$999))</f>
        <v>0</v>
      </c>
      <c r="AF69" s="149">
        <f>SUMPRODUCT(-('Gastos Gerais'!$B$4:$B$999=Analítico!$B69),-(Analítico!AF$1&gt;='Gastos Gerais'!$D$4:$D$999),-(Analítico!AF$1&lt;='Gastos Gerais'!$E$4:$E$999),-('Gastos Gerais'!$C$4:$C$999))</f>
        <v>0</v>
      </c>
      <c r="AG69" s="149">
        <f>SUMPRODUCT(-('Gastos Gerais'!$B$4:$B$999=Analítico!$B69),-(Analítico!AG$1&gt;='Gastos Gerais'!$D$4:$D$999),-(Analítico!AG$1&lt;='Gastos Gerais'!$E$4:$E$999),-('Gastos Gerais'!$C$4:$C$999))</f>
        <v>0</v>
      </c>
      <c r="AH69" s="149">
        <f>SUMPRODUCT(-('Gastos Gerais'!$B$4:$B$999=Analítico!$B69),-(Analítico!AH$1&gt;='Gastos Gerais'!$D$4:$D$999),-(Analítico!AH$1&lt;='Gastos Gerais'!$E$4:$E$999),-('Gastos Gerais'!$C$4:$C$999))</f>
        <v>0</v>
      </c>
      <c r="AI69" s="149">
        <f>SUMPRODUCT(-('Gastos Gerais'!$B$4:$B$999=Analítico!$B69),-(Analítico!AI$1&gt;='Gastos Gerais'!$D$4:$D$999),-(Analítico!AI$1&lt;='Gastos Gerais'!$E$4:$E$999),-('Gastos Gerais'!$C$4:$C$999))</f>
        <v>0</v>
      </c>
      <c r="AJ69" s="149">
        <f>SUMPRODUCT(-('Gastos Gerais'!$B$4:$B$999=Analítico!$B69),-(Analítico!AJ$1&gt;='Gastos Gerais'!$D$4:$D$999),-(Analítico!AJ$1&lt;='Gastos Gerais'!$E$4:$E$999),-('Gastos Gerais'!$C$4:$C$999))</f>
        <v>0</v>
      </c>
      <c r="AK69" s="149">
        <f>SUMPRODUCT(-('Gastos Gerais'!$B$4:$B$999=Analítico!$B69),-(Analítico!AK$1&gt;='Gastos Gerais'!$D$4:$D$999),-(Analítico!AK$1&lt;='Gastos Gerais'!$E$4:$E$999),-('Gastos Gerais'!$C$4:$C$999))</f>
        <v>0</v>
      </c>
      <c r="AL69" s="149">
        <f>SUMPRODUCT(-('Gastos Gerais'!$B$4:$B$999=Analítico!$B69),-(Analítico!AL$1&gt;='Gastos Gerais'!$D$4:$D$999),-(Analítico!AL$1&lt;='Gastos Gerais'!$E$4:$E$999),-('Gastos Gerais'!$C$4:$C$999))</f>
        <v>0</v>
      </c>
      <c r="AM69" s="149">
        <f>SUMPRODUCT(-('Gastos Gerais'!$B$4:$B$999=Analítico!$B69),-(Analítico!AM$1&gt;='Gastos Gerais'!$D$4:$D$999),-(Analítico!AM$1&lt;='Gastos Gerais'!$E$4:$E$999),-('Gastos Gerais'!$C$4:$C$999))</f>
        <v>0</v>
      </c>
      <c r="AN69" s="149">
        <f>SUMPRODUCT(-('Gastos Gerais'!$B$4:$B$999=Analítico!$B69),-(Analítico!AN$1&gt;='Gastos Gerais'!$D$4:$D$999),-(Analítico!AN$1&lt;='Gastos Gerais'!$E$4:$E$999),-('Gastos Gerais'!$C$4:$C$999))</f>
        <v>0</v>
      </c>
      <c r="AO69" s="149">
        <f>SUMPRODUCT(-('Gastos Gerais'!$B$4:$B$999=Analítico!$B69),-(Analítico!AO$1&gt;='Gastos Gerais'!$D$4:$D$999),-(Analítico!AO$1&lt;='Gastos Gerais'!$E$4:$E$999),-('Gastos Gerais'!$C$4:$C$999))</f>
        <v>0</v>
      </c>
      <c r="AP69" s="149">
        <f>SUMPRODUCT(-('Gastos Gerais'!$B$4:$B$999=Analítico!$B69),-(Analítico!AP$1&gt;='Gastos Gerais'!$D$4:$D$999),-(Analítico!AP$1&lt;='Gastos Gerais'!$E$4:$E$999),-('Gastos Gerais'!$C$4:$C$999))</f>
        <v>0</v>
      </c>
      <c r="AQ69" s="149">
        <f>SUMPRODUCT(-('Gastos Gerais'!$B$4:$B$999=Analítico!$B69),-(Analítico!AQ$1&gt;='Gastos Gerais'!$D$4:$D$999),-(Analítico!AQ$1&lt;='Gastos Gerais'!$E$4:$E$999),-('Gastos Gerais'!$C$4:$C$999))</f>
        <v>0</v>
      </c>
      <c r="AR69" s="149">
        <f>SUMPRODUCT(-('Gastos Gerais'!$B$4:$B$999=Analítico!$B69),-(Analítico!AR$1&gt;='Gastos Gerais'!$D$4:$D$999),-(Analítico!AR$1&lt;='Gastos Gerais'!$E$4:$E$999),-('Gastos Gerais'!$C$4:$C$999))</f>
        <v>0</v>
      </c>
      <c r="AS69" s="149">
        <f>SUMPRODUCT(-('Gastos Gerais'!$B$4:$B$999=Analítico!$B69),-(Analítico!AS$1&gt;='Gastos Gerais'!$D$4:$D$999),-(Analítico!AS$1&lt;='Gastos Gerais'!$E$4:$E$999),-('Gastos Gerais'!$C$4:$C$999))</f>
        <v>0</v>
      </c>
      <c r="AT69" s="149">
        <f>SUMPRODUCT(-('Gastos Gerais'!$B$4:$B$999=Analítico!$B69),-(Analítico!AT$1&gt;='Gastos Gerais'!$D$4:$D$999),-(Analítico!AT$1&lt;='Gastos Gerais'!$E$4:$E$999),-('Gastos Gerais'!$C$4:$C$999))</f>
        <v>0</v>
      </c>
      <c r="AU69" s="149">
        <f>SUMPRODUCT(-('Gastos Gerais'!$B$4:$B$999=Analítico!$B69),-(Analítico!AU$1&gt;='Gastos Gerais'!$D$4:$D$999),-(Analítico!AU$1&lt;='Gastos Gerais'!$E$4:$E$999),-('Gastos Gerais'!$C$4:$C$999))</f>
        <v>0</v>
      </c>
      <c r="AV69" s="149">
        <f>SUMPRODUCT(-('Gastos Gerais'!$B$4:$B$999=Analítico!$B69),-(Analítico!AV$1&gt;='Gastos Gerais'!$D$4:$D$999),-(Analítico!AV$1&lt;='Gastos Gerais'!$E$4:$E$999),-('Gastos Gerais'!$C$4:$C$999))</f>
        <v>0</v>
      </c>
      <c r="AW69" s="149">
        <f>SUMPRODUCT(-('Gastos Gerais'!$B$4:$B$999=Analítico!$B69),-(Analítico!AW$1&gt;='Gastos Gerais'!$D$4:$D$999),-(Analítico!AW$1&lt;='Gastos Gerais'!$E$4:$E$999),-('Gastos Gerais'!$C$4:$C$999))</f>
        <v>0</v>
      </c>
      <c r="AX69" s="149">
        <f>SUMPRODUCT(-('Gastos Gerais'!$B$4:$B$999=Analítico!$B69),-(Analítico!AX$1&gt;='Gastos Gerais'!$D$4:$D$999),-(Analítico!AX$1&lt;='Gastos Gerais'!$E$4:$E$999),-('Gastos Gerais'!$C$4:$C$999))</f>
        <v>0</v>
      </c>
      <c r="AY69" s="144">
        <f t="shared" si="49"/>
        <v>0</v>
      </c>
      <c r="AZ69" s="156">
        <f t="shared" ca="1" si="50"/>
        <v>0</v>
      </c>
      <c r="BJ69" s="247"/>
      <c r="BK69" s="247"/>
    </row>
    <row r="70" spans="1:63" s="99" customFormat="1" ht="23.25" customHeight="1">
      <c r="A70" s="216" t="s">
        <v>121</v>
      </c>
      <c r="B70" s="218" t="s">
        <v>199</v>
      </c>
      <c r="C70" s="149">
        <f>SUMPRODUCT(-('Gastos Gerais'!$B$4:$B$999=Analítico!$B70),-(Analítico!C$1&gt;='Gastos Gerais'!$D$4:$D$999),-(Analítico!C$1&lt;='Gastos Gerais'!$E$4:$E$999),-('Gastos Gerais'!$C$4:$C$999))</f>
        <v>0</v>
      </c>
      <c r="D70" s="149">
        <f>SUMPRODUCT(-('Gastos Gerais'!$B$4:$B$999=Analítico!$B70),-(Analítico!D$1&gt;='Gastos Gerais'!$D$4:$D$999),-(Analítico!D$1&lt;='Gastos Gerais'!$E$4:$E$999),-('Gastos Gerais'!$C$4:$C$999))</f>
        <v>0</v>
      </c>
      <c r="E70" s="149">
        <f>SUMPRODUCT(-('Gastos Gerais'!$B$4:$B$999=Analítico!$B70),-(Analítico!E$1&gt;='Gastos Gerais'!$D$4:$D$999),-(Analítico!E$1&lt;='Gastos Gerais'!$E$4:$E$999),-('Gastos Gerais'!$C$4:$C$999))</f>
        <v>0</v>
      </c>
      <c r="F70" s="149">
        <f>SUMPRODUCT(-('Gastos Gerais'!$B$4:$B$999=Analítico!$B70),-(Analítico!F$1&gt;='Gastos Gerais'!$D$4:$D$999),-(Analítico!F$1&lt;='Gastos Gerais'!$E$4:$E$999),-('Gastos Gerais'!$C$4:$C$999))</f>
        <v>0</v>
      </c>
      <c r="G70" s="149">
        <f>SUMPRODUCT(-('Gastos Gerais'!$B$4:$B$999=Analítico!$B70),-(Analítico!G$1&gt;='Gastos Gerais'!$D$4:$D$999),-(Analítico!G$1&lt;='Gastos Gerais'!$E$4:$E$999),-('Gastos Gerais'!$C$4:$C$999))</f>
        <v>0</v>
      </c>
      <c r="H70" s="149">
        <f>SUMPRODUCT(-('Gastos Gerais'!$B$4:$B$999=Analítico!$B70),-(Analítico!H$1&gt;='Gastos Gerais'!$D$4:$D$999),-(Analítico!H$1&lt;='Gastos Gerais'!$E$4:$E$999),-('Gastos Gerais'!$C$4:$C$999))</f>
        <v>0</v>
      </c>
      <c r="I70" s="149">
        <f>SUMPRODUCT(-('Gastos Gerais'!$B$4:$B$999=Analítico!$B70),-(Analítico!I$1&gt;='Gastos Gerais'!$D$4:$D$999),-(Analítico!I$1&lt;='Gastos Gerais'!$E$4:$E$999),-('Gastos Gerais'!$C$4:$C$999))</f>
        <v>0</v>
      </c>
      <c r="J70" s="149">
        <f>SUMPRODUCT(-('Gastos Gerais'!$B$4:$B$999=Analítico!$B70),-(Analítico!J$1&gt;='Gastos Gerais'!$D$4:$D$999),-(Analítico!J$1&lt;='Gastos Gerais'!$E$4:$E$999),-('Gastos Gerais'!$C$4:$C$999))</f>
        <v>0</v>
      </c>
      <c r="K70" s="149">
        <f>SUMPRODUCT(-('Gastos Gerais'!$B$4:$B$999=Analítico!$B70),-(Analítico!K$1&gt;='Gastos Gerais'!$D$4:$D$999),-(Analítico!K$1&lt;='Gastos Gerais'!$E$4:$E$999),-('Gastos Gerais'!$C$4:$C$999))</f>
        <v>0</v>
      </c>
      <c r="L70" s="149">
        <f>SUMPRODUCT(-('Gastos Gerais'!$B$4:$B$999=Analítico!$B70),-(Analítico!L$1&gt;='Gastos Gerais'!$D$4:$D$999),-(Analítico!L$1&lt;='Gastos Gerais'!$E$4:$E$999),-('Gastos Gerais'!$C$4:$C$999))</f>
        <v>0</v>
      </c>
      <c r="M70" s="149">
        <f>SUMPRODUCT(-('Gastos Gerais'!$B$4:$B$999=Analítico!$B70),-(Analítico!M$1&gt;='Gastos Gerais'!$D$4:$D$999),-(Analítico!M$1&lt;='Gastos Gerais'!$E$4:$E$999),-('Gastos Gerais'!$C$4:$C$999))</f>
        <v>0</v>
      </c>
      <c r="N70" s="149">
        <f>SUMPRODUCT(-('Gastos Gerais'!$B$4:$B$999=Analítico!$B70),-(Analítico!N$1&gt;='Gastos Gerais'!$D$4:$D$999),-(Analítico!N$1&lt;='Gastos Gerais'!$E$4:$E$999),-('Gastos Gerais'!$C$4:$C$999))</f>
        <v>0</v>
      </c>
      <c r="O70" s="149">
        <f>SUMPRODUCT(-('Gastos Gerais'!$B$4:$B$999=Analítico!$B70),-(Analítico!O$1&gt;='Gastos Gerais'!$D$4:$D$999),-(Analítico!O$1&lt;='Gastos Gerais'!$E$4:$E$999),-('Gastos Gerais'!$C$4:$C$999))</f>
        <v>0</v>
      </c>
      <c r="P70" s="149">
        <f>SUMPRODUCT(-('Gastos Gerais'!$B$4:$B$999=Analítico!$B70),-(Analítico!P$1&gt;='Gastos Gerais'!$D$4:$D$999),-(Analítico!P$1&lt;='Gastos Gerais'!$E$4:$E$999),-('Gastos Gerais'!$C$4:$C$999))</f>
        <v>0</v>
      </c>
      <c r="Q70" s="149">
        <f>SUMPRODUCT(-('Gastos Gerais'!$B$4:$B$999=Analítico!$B70),-(Analítico!Q$1&gt;='Gastos Gerais'!$D$4:$D$999),-(Analítico!Q$1&lt;='Gastos Gerais'!$E$4:$E$999),-('Gastos Gerais'!$C$4:$C$999))</f>
        <v>0</v>
      </c>
      <c r="R70" s="149">
        <f>SUMPRODUCT(-('Gastos Gerais'!$B$4:$B$999=Analítico!$B70),-(Analítico!R$1&gt;='Gastos Gerais'!$D$4:$D$999),-(Analítico!R$1&lt;='Gastos Gerais'!$E$4:$E$999),-('Gastos Gerais'!$C$4:$C$999))</f>
        <v>0</v>
      </c>
      <c r="S70" s="149">
        <f>SUMPRODUCT(-('Gastos Gerais'!$B$4:$B$999=Analítico!$B70),-(Analítico!S$1&gt;='Gastos Gerais'!$D$4:$D$999),-(Analítico!S$1&lt;='Gastos Gerais'!$E$4:$E$999),-('Gastos Gerais'!$C$4:$C$999))</f>
        <v>0</v>
      </c>
      <c r="T70" s="149">
        <f>SUMPRODUCT(-('Gastos Gerais'!$B$4:$B$999=Analítico!$B70),-(Analítico!T$1&gt;='Gastos Gerais'!$D$4:$D$999),-(Analítico!T$1&lt;='Gastos Gerais'!$E$4:$E$999),-('Gastos Gerais'!$C$4:$C$999))</f>
        <v>0</v>
      </c>
      <c r="U70" s="149">
        <f>SUMPRODUCT(-('Gastos Gerais'!$B$4:$B$999=Analítico!$B70),-(Analítico!U$1&gt;='Gastos Gerais'!$D$4:$D$999),-(Analítico!U$1&lt;='Gastos Gerais'!$E$4:$E$999),-('Gastos Gerais'!$C$4:$C$999))</f>
        <v>0</v>
      </c>
      <c r="V70" s="149">
        <f>SUMPRODUCT(-('Gastos Gerais'!$B$4:$B$999=Analítico!$B70),-(Analítico!V$1&gt;='Gastos Gerais'!$D$4:$D$999),-(Analítico!V$1&lt;='Gastos Gerais'!$E$4:$E$999),-('Gastos Gerais'!$C$4:$C$999))</f>
        <v>0</v>
      </c>
      <c r="W70" s="149">
        <f>SUMPRODUCT(-('Gastos Gerais'!$B$4:$B$999=Analítico!$B70),-(Analítico!W$1&gt;='Gastos Gerais'!$D$4:$D$999),-(Analítico!W$1&lt;='Gastos Gerais'!$E$4:$E$999),-('Gastos Gerais'!$C$4:$C$999))</f>
        <v>0</v>
      </c>
      <c r="X70" s="149">
        <f>SUMPRODUCT(-('Gastos Gerais'!$B$4:$B$999=Analítico!$B70),-(Analítico!X$1&gt;='Gastos Gerais'!$D$4:$D$999),-(Analítico!X$1&lt;='Gastos Gerais'!$E$4:$E$999),-('Gastos Gerais'!$C$4:$C$999))</f>
        <v>0</v>
      </c>
      <c r="Y70" s="149">
        <f>SUMPRODUCT(-('Gastos Gerais'!$B$4:$B$999=Analítico!$B70),-(Analítico!Y$1&gt;='Gastos Gerais'!$D$4:$D$999),-(Analítico!Y$1&lt;='Gastos Gerais'!$E$4:$E$999),-('Gastos Gerais'!$C$4:$C$999))</f>
        <v>0</v>
      </c>
      <c r="Z70" s="149">
        <f>SUMPRODUCT(-('Gastos Gerais'!$B$4:$B$999=Analítico!$B70),-(Analítico!Z$1&gt;='Gastos Gerais'!$D$4:$D$999),-(Analítico!Z$1&lt;='Gastos Gerais'!$E$4:$E$999),-('Gastos Gerais'!$C$4:$C$999))</f>
        <v>0</v>
      </c>
      <c r="AA70" s="149">
        <f>SUMPRODUCT(-('Gastos Gerais'!$B$4:$B$999=Analítico!$B70),-(Analítico!AA$1&gt;='Gastos Gerais'!$D$4:$D$999),-(Analítico!AA$1&lt;='Gastos Gerais'!$E$4:$E$999),-('Gastos Gerais'!$C$4:$C$999))</f>
        <v>0</v>
      </c>
      <c r="AB70" s="149">
        <f>SUMPRODUCT(-('Gastos Gerais'!$B$4:$B$999=Analítico!$B70),-(Analítico!AB$1&gt;='Gastos Gerais'!$D$4:$D$999),-(Analítico!AB$1&lt;='Gastos Gerais'!$E$4:$E$999),-('Gastos Gerais'!$C$4:$C$999))</f>
        <v>0</v>
      </c>
      <c r="AC70" s="149">
        <f>SUMPRODUCT(-('Gastos Gerais'!$B$4:$B$999=Analítico!$B70),-(Analítico!AC$1&gt;='Gastos Gerais'!$D$4:$D$999),-(Analítico!AC$1&lt;='Gastos Gerais'!$E$4:$E$999),-('Gastos Gerais'!$C$4:$C$999))</f>
        <v>0</v>
      </c>
      <c r="AD70" s="149">
        <f>SUMPRODUCT(-('Gastos Gerais'!$B$4:$B$999=Analítico!$B70),-(Analítico!AD$1&gt;='Gastos Gerais'!$D$4:$D$999),-(Analítico!AD$1&lt;='Gastos Gerais'!$E$4:$E$999),-('Gastos Gerais'!$C$4:$C$999))</f>
        <v>0</v>
      </c>
      <c r="AE70" s="149">
        <f>SUMPRODUCT(-('Gastos Gerais'!$B$4:$B$999=Analítico!$B70),-(Analítico!AE$1&gt;='Gastos Gerais'!$D$4:$D$999),-(Analítico!AE$1&lt;='Gastos Gerais'!$E$4:$E$999),-('Gastos Gerais'!$C$4:$C$999))</f>
        <v>0</v>
      </c>
      <c r="AF70" s="149">
        <f>SUMPRODUCT(-('Gastos Gerais'!$B$4:$B$999=Analítico!$B70),-(Analítico!AF$1&gt;='Gastos Gerais'!$D$4:$D$999),-(Analítico!AF$1&lt;='Gastos Gerais'!$E$4:$E$999),-('Gastos Gerais'!$C$4:$C$999))</f>
        <v>0</v>
      </c>
      <c r="AG70" s="149">
        <f>SUMPRODUCT(-('Gastos Gerais'!$B$4:$B$999=Analítico!$B70),-(Analítico!AG$1&gt;='Gastos Gerais'!$D$4:$D$999),-(Analítico!AG$1&lt;='Gastos Gerais'!$E$4:$E$999),-('Gastos Gerais'!$C$4:$C$999))</f>
        <v>0</v>
      </c>
      <c r="AH70" s="149">
        <f>SUMPRODUCT(-('Gastos Gerais'!$B$4:$B$999=Analítico!$B70),-(Analítico!AH$1&gt;='Gastos Gerais'!$D$4:$D$999),-(Analítico!AH$1&lt;='Gastos Gerais'!$E$4:$E$999),-('Gastos Gerais'!$C$4:$C$999))</f>
        <v>0</v>
      </c>
      <c r="AI70" s="149">
        <f>SUMPRODUCT(-('Gastos Gerais'!$B$4:$B$999=Analítico!$B70),-(Analítico!AI$1&gt;='Gastos Gerais'!$D$4:$D$999),-(Analítico!AI$1&lt;='Gastos Gerais'!$E$4:$E$999),-('Gastos Gerais'!$C$4:$C$999))</f>
        <v>0</v>
      </c>
      <c r="AJ70" s="149">
        <f>SUMPRODUCT(-('Gastos Gerais'!$B$4:$B$999=Analítico!$B70),-(Analítico!AJ$1&gt;='Gastos Gerais'!$D$4:$D$999),-(Analítico!AJ$1&lt;='Gastos Gerais'!$E$4:$E$999),-('Gastos Gerais'!$C$4:$C$999))</f>
        <v>0</v>
      </c>
      <c r="AK70" s="149">
        <f>SUMPRODUCT(-('Gastos Gerais'!$B$4:$B$999=Analítico!$B70),-(Analítico!AK$1&gt;='Gastos Gerais'!$D$4:$D$999),-(Analítico!AK$1&lt;='Gastos Gerais'!$E$4:$E$999),-('Gastos Gerais'!$C$4:$C$999))</f>
        <v>0</v>
      </c>
      <c r="AL70" s="149">
        <f>SUMPRODUCT(-('Gastos Gerais'!$B$4:$B$999=Analítico!$B70),-(Analítico!AL$1&gt;='Gastos Gerais'!$D$4:$D$999),-(Analítico!AL$1&lt;='Gastos Gerais'!$E$4:$E$999),-('Gastos Gerais'!$C$4:$C$999))</f>
        <v>0</v>
      </c>
      <c r="AM70" s="149">
        <f>SUMPRODUCT(-('Gastos Gerais'!$B$4:$B$999=Analítico!$B70),-(Analítico!AM$1&gt;='Gastos Gerais'!$D$4:$D$999),-(Analítico!AM$1&lt;='Gastos Gerais'!$E$4:$E$999),-('Gastos Gerais'!$C$4:$C$999))</f>
        <v>0</v>
      </c>
      <c r="AN70" s="149">
        <f>SUMPRODUCT(-('Gastos Gerais'!$B$4:$B$999=Analítico!$B70),-(Analítico!AN$1&gt;='Gastos Gerais'!$D$4:$D$999),-(Analítico!AN$1&lt;='Gastos Gerais'!$E$4:$E$999),-('Gastos Gerais'!$C$4:$C$999))</f>
        <v>0</v>
      </c>
      <c r="AO70" s="149">
        <f>SUMPRODUCT(-('Gastos Gerais'!$B$4:$B$999=Analítico!$B70),-(Analítico!AO$1&gt;='Gastos Gerais'!$D$4:$D$999),-(Analítico!AO$1&lt;='Gastos Gerais'!$E$4:$E$999),-('Gastos Gerais'!$C$4:$C$999))</f>
        <v>0</v>
      </c>
      <c r="AP70" s="149">
        <f>SUMPRODUCT(-('Gastos Gerais'!$B$4:$B$999=Analítico!$B70),-(Analítico!AP$1&gt;='Gastos Gerais'!$D$4:$D$999),-(Analítico!AP$1&lt;='Gastos Gerais'!$E$4:$E$999),-('Gastos Gerais'!$C$4:$C$999))</f>
        <v>0</v>
      </c>
      <c r="AQ70" s="149">
        <f>SUMPRODUCT(-('Gastos Gerais'!$B$4:$B$999=Analítico!$B70),-(Analítico!AQ$1&gt;='Gastos Gerais'!$D$4:$D$999),-(Analítico!AQ$1&lt;='Gastos Gerais'!$E$4:$E$999),-('Gastos Gerais'!$C$4:$C$999))</f>
        <v>0</v>
      </c>
      <c r="AR70" s="149">
        <f>SUMPRODUCT(-('Gastos Gerais'!$B$4:$B$999=Analítico!$B70),-(Analítico!AR$1&gt;='Gastos Gerais'!$D$4:$D$999),-(Analítico!AR$1&lt;='Gastos Gerais'!$E$4:$E$999),-('Gastos Gerais'!$C$4:$C$999))</f>
        <v>0</v>
      </c>
      <c r="AS70" s="149">
        <f>SUMPRODUCT(-('Gastos Gerais'!$B$4:$B$999=Analítico!$B70),-(Analítico!AS$1&gt;='Gastos Gerais'!$D$4:$D$999),-(Analítico!AS$1&lt;='Gastos Gerais'!$E$4:$E$999),-('Gastos Gerais'!$C$4:$C$999))</f>
        <v>0</v>
      </c>
      <c r="AT70" s="149">
        <f>SUMPRODUCT(-('Gastos Gerais'!$B$4:$B$999=Analítico!$B70),-(Analítico!AT$1&gt;='Gastos Gerais'!$D$4:$D$999),-(Analítico!AT$1&lt;='Gastos Gerais'!$E$4:$E$999),-('Gastos Gerais'!$C$4:$C$999))</f>
        <v>0</v>
      </c>
      <c r="AU70" s="149">
        <f>SUMPRODUCT(-('Gastos Gerais'!$B$4:$B$999=Analítico!$B70),-(Analítico!AU$1&gt;='Gastos Gerais'!$D$4:$D$999),-(Analítico!AU$1&lt;='Gastos Gerais'!$E$4:$E$999),-('Gastos Gerais'!$C$4:$C$999))</f>
        <v>0</v>
      </c>
      <c r="AV70" s="149">
        <f>SUMPRODUCT(-('Gastos Gerais'!$B$4:$B$999=Analítico!$B70),-(Analítico!AV$1&gt;='Gastos Gerais'!$D$4:$D$999),-(Analítico!AV$1&lt;='Gastos Gerais'!$E$4:$E$999),-('Gastos Gerais'!$C$4:$C$999))</f>
        <v>0</v>
      </c>
      <c r="AW70" s="149">
        <f>SUMPRODUCT(-('Gastos Gerais'!$B$4:$B$999=Analítico!$B70),-(Analítico!AW$1&gt;='Gastos Gerais'!$D$4:$D$999),-(Analítico!AW$1&lt;='Gastos Gerais'!$E$4:$E$999),-('Gastos Gerais'!$C$4:$C$999))</f>
        <v>0</v>
      </c>
      <c r="AX70" s="149">
        <f>SUMPRODUCT(-('Gastos Gerais'!$B$4:$B$999=Analítico!$B70),-(Analítico!AX$1&gt;='Gastos Gerais'!$D$4:$D$999),-(Analítico!AX$1&lt;='Gastos Gerais'!$E$4:$E$999),-('Gastos Gerais'!$C$4:$C$999))</f>
        <v>0</v>
      </c>
      <c r="AY70" s="144">
        <f t="shared" si="49"/>
        <v>0</v>
      </c>
      <c r="AZ70" s="156">
        <f t="shared" ca="1" si="50"/>
        <v>0</v>
      </c>
      <c r="BJ70" s="247"/>
      <c r="BK70" s="247"/>
    </row>
    <row r="71" spans="1:63" s="99" customFormat="1" ht="23.25" customHeight="1">
      <c r="A71" s="216" t="s">
        <v>122</v>
      </c>
      <c r="B71" s="217" t="s">
        <v>84</v>
      </c>
      <c r="C71" s="149">
        <f>SUMPRODUCT(-('Gastos Gerais'!$B$4:$B$999=Analítico!$B71),-(Analítico!C$1&gt;='Gastos Gerais'!$D$4:$D$999),-(Analítico!C$1&lt;='Gastos Gerais'!$E$4:$E$999),-('Gastos Gerais'!$C$4:$C$999))</f>
        <v>0</v>
      </c>
      <c r="D71" s="149">
        <f>SUMPRODUCT(-('Gastos Gerais'!$B$4:$B$999=Analítico!$B71),-(Analítico!D$1&gt;='Gastos Gerais'!$D$4:$D$999),-(Analítico!D$1&lt;='Gastos Gerais'!$E$4:$E$999),-('Gastos Gerais'!$C$4:$C$999))</f>
        <v>0</v>
      </c>
      <c r="E71" s="149">
        <f>SUMPRODUCT(-('Gastos Gerais'!$B$4:$B$999=Analítico!$B71),-(Analítico!E$1&gt;='Gastos Gerais'!$D$4:$D$999),-(Analítico!E$1&lt;='Gastos Gerais'!$E$4:$E$999),-('Gastos Gerais'!$C$4:$C$999))</f>
        <v>0</v>
      </c>
      <c r="F71" s="149">
        <f>SUMPRODUCT(-('Gastos Gerais'!$B$4:$B$999=Analítico!$B71),-(Analítico!F$1&gt;='Gastos Gerais'!$D$4:$D$999),-(Analítico!F$1&lt;='Gastos Gerais'!$E$4:$E$999),-('Gastos Gerais'!$C$4:$C$999))</f>
        <v>0</v>
      </c>
      <c r="G71" s="149">
        <f>SUMPRODUCT(-('Gastos Gerais'!$B$4:$B$999=Analítico!$B71),-(Analítico!G$1&gt;='Gastos Gerais'!$D$4:$D$999),-(Analítico!G$1&lt;='Gastos Gerais'!$E$4:$E$999),-('Gastos Gerais'!$C$4:$C$999))</f>
        <v>0</v>
      </c>
      <c r="H71" s="149">
        <f>SUMPRODUCT(-('Gastos Gerais'!$B$4:$B$999=Analítico!$B71),-(Analítico!H$1&gt;='Gastos Gerais'!$D$4:$D$999),-(Analítico!H$1&lt;='Gastos Gerais'!$E$4:$E$999),-('Gastos Gerais'!$C$4:$C$999))</f>
        <v>0</v>
      </c>
      <c r="I71" s="149">
        <f>SUMPRODUCT(-('Gastos Gerais'!$B$4:$B$999=Analítico!$B71),-(Analítico!I$1&gt;='Gastos Gerais'!$D$4:$D$999),-(Analítico!I$1&lt;='Gastos Gerais'!$E$4:$E$999),-('Gastos Gerais'!$C$4:$C$999))</f>
        <v>0</v>
      </c>
      <c r="J71" s="149">
        <f>SUMPRODUCT(-('Gastos Gerais'!$B$4:$B$999=Analítico!$B71),-(Analítico!J$1&gt;='Gastos Gerais'!$D$4:$D$999),-(Analítico!J$1&lt;='Gastos Gerais'!$E$4:$E$999),-('Gastos Gerais'!$C$4:$C$999))</f>
        <v>0</v>
      </c>
      <c r="K71" s="149">
        <f>SUMPRODUCT(-('Gastos Gerais'!$B$4:$B$999=Analítico!$B71),-(Analítico!K$1&gt;='Gastos Gerais'!$D$4:$D$999),-(Analítico!K$1&lt;='Gastos Gerais'!$E$4:$E$999),-('Gastos Gerais'!$C$4:$C$999))</f>
        <v>0</v>
      </c>
      <c r="L71" s="149">
        <f>SUMPRODUCT(-('Gastos Gerais'!$B$4:$B$999=Analítico!$B71),-(Analítico!L$1&gt;='Gastos Gerais'!$D$4:$D$999),-(Analítico!L$1&lt;='Gastos Gerais'!$E$4:$E$999),-('Gastos Gerais'!$C$4:$C$999))</f>
        <v>0</v>
      </c>
      <c r="M71" s="149">
        <f>SUMPRODUCT(-('Gastos Gerais'!$B$4:$B$999=Analítico!$B71),-(Analítico!M$1&gt;='Gastos Gerais'!$D$4:$D$999),-(Analítico!M$1&lt;='Gastos Gerais'!$E$4:$E$999),-('Gastos Gerais'!$C$4:$C$999))</f>
        <v>0</v>
      </c>
      <c r="N71" s="149">
        <f>SUMPRODUCT(-('Gastos Gerais'!$B$4:$B$999=Analítico!$B71),-(Analítico!N$1&gt;='Gastos Gerais'!$D$4:$D$999),-(Analítico!N$1&lt;='Gastos Gerais'!$E$4:$E$999),-('Gastos Gerais'!$C$4:$C$999))</f>
        <v>0</v>
      </c>
      <c r="O71" s="149">
        <f>SUMPRODUCT(-('Gastos Gerais'!$B$4:$B$999=Analítico!$B71),-(Analítico!O$1&gt;='Gastos Gerais'!$D$4:$D$999),-(Analítico!O$1&lt;='Gastos Gerais'!$E$4:$E$999),-('Gastos Gerais'!$C$4:$C$999))</f>
        <v>0</v>
      </c>
      <c r="P71" s="149">
        <f>SUMPRODUCT(-('Gastos Gerais'!$B$4:$B$999=Analítico!$B71),-(Analítico!P$1&gt;='Gastos Gerais'!$D$4:$D$999),-(Analítico!P$1&lt;='Gastos Gerais'!$E$4:$E$999),-('Gastos Gerais'!$C$4:$C$999))</f>
        <v>0</v>
      </c>
      <c r="Q71" s="149">
        <f>SUMPRODUCT(-('Gastos Gerais'!$B$4:$B$999=Analítico!$B71),-(Analítico!Q$1&gt;='Gastos Gerais'!$D$4:$D$999),-(Analítico!Q$1&lt;='Gastos Gerais'!$E$4:$E$999),-('Gastos Gerais'!$C$4:$C$999))</f>
        <v>0</v>
      </c>
      <c r="R71" s="149">
        <f>SUMPRODUCT(-('Gastos Gerais'!$B$4:$B$999=Analítico!$B71),-(Analítico!R$1&gt;='Gastos Gerais'!$D$4:$D$999),-(Analítico!R$1&lt;='Gastos Gerais'!$E$4:$E$999),-('Gastos Gerais'!$C$4:$C$999))</f>
        <v>0</v>
      </c>
      <c r="S71" s="149">
        <f>SUMPRODUCT(-('Gastos Gerais'!$B$4:$B$999=Analítico!$B71),-(Analítico!S$1&gt;='Gastos Gerais'!$D$4:$D$999),-(Analítico!S$1&lt;='Gastos Gerais'!$E$4:$E$999),-('Gastos Gerais'!$C$4:$C$999))</f>
        <v>0</v>
      </c>
      <c r="T71" s="149">
        <f>SUMPRODUCT(-('Gastos Gerais'!$B$4:$B$999=Analítico!$B71),-(Analítico!T$1&gt;='Gastos Gerais'!$D$4:$D$999),-(Analítico!T$1&lt;='Gastos Gerais'!$E$4:$E$999),-('Gastos Gerais'!$C$4:$C$999))</f>
        <v>0</v>
      </c>
      <c r="U71" s="149">
        <f>SUMPRODUCT(-('Gastos Gerais'!$B$4:$B$999=Analítico!$B71),-(Analítico!U$1&gt;='Gastos Gerais'!$D$4:$D$999),-(Analítico!U$1&lt;='Gastos Gerais'!$E$4:$E$999),-('Gastos Gerais'!$C$4:$C$999))</f>
        <v>0</v>
      </c>
      <c r="V71" s="149">
        <f>SUMPRODUCT(-('Gastos Gerais'!$B$4:$B$999=Analítico!$B71),-(Analítico!V$1&gt;='Gastos Gerais'!$D$4:$D$999),-(Analítico!V$1&lt;='Gastos Gerais'!$E$4:$E$999),-('Gastos Gerais'!$C$4:$C$999))</f>
        <v>0</v>
      </c>
      <c r="W71" s="149">
        <f>SUMPRODUCT(-('Gastos Gerais'!$B$4:$B$999=Analítico!$B71),-(Analítico!W$1&gt;='Gastos Gerais'!$D$4:$D$999),-(Analítico!W$1&lt;='Gastos Gerais'!$E$4:$E$999),-('Gastos Gerais'!$C$4:$C$999))</f>
        <v>0</v>
      </c>
      <c r="X71" s="149">
        <f>SUMPRODUCT(-('Gastos Gerais'!$B$4:$B$999=Analítico!$B71),-(Analítico!X$1&gt;='Gastos Gerais'!$D$4:$D$999),-(Analítico!X$1&lt;='Gastos Gerais'!$E$4:$E$999),-('Gastos Gerais'!$C$4:$C$999))</f>
        <v>0</v>
      </c>
      <c r="Y71" s="149">
        <f>SUMPRODUCT(-('Gastos Gerais'!$B$4:$B$999=Analítico!$B71),-(Analítico!Y$1&gt;='Gastos Gerais'!$D$4:$D$999),-(Analítico!Y$1&lt;='Gastos Gerais'!$E$4:$E$999),-('Gastos Gerais'!$C$4:$C$999))</f>
        <v>0</v>
      </c>
      <c r="Z71" s="149">
        <f>SUMPRODUCT(-('Gastos Gerais'!$B$4:$B$999=Analítico!$B71),-(Analítico!Z$1&gt;='Gastos Gerais'!$D$4:$D$999),-(Analítico!Z$1&lt;='Gastos Gerais'!$E$4:$E$999),-('Gastos Gerais'!$C$4:$C$999))</f>
        <v>0</v>
      </c>
      <c r="AA71" s="149">
        <f>SUMPRODUCT(-('Gastos Gerais'!$B$4:$B$999=Analítico!$B71),-(Analítico!AA$1&gt;='Gastos Gerais'!$D$4:$D$999),-(Analítico!AA$1&lt;='Gastos Gerais'!$E$4:$E$999),-('Gastos Gerais'!$C$4:$C$999))</f>
        <v>0</v>
      </c>
      <c r="AB71" s="149">
        <f>SUMPRODUCT(-('Gastos Gerais'!$B$4:$B$999=Analítico!$B71),-(Analítico!AB$1&gt;='Gastos Gerais'!$D$4:$D$999),-(Analítico!AB$1&lt;='Gastos Gerais'!$E$4:$E$999),-('Gastos Gerais'!$C$4:$C$999))</f>
        <v>0</v>
      </c>
      <c r="AC71" s="149">
        <f>SUMPRODUCT(-('Gastos Gerais'!$B$4:$B$999=Analítico!$B71),-(Analítico!AC$1&gt;='Gastos Gerais'!$D$4:$D$999),-(Analítico!AC$1&lt;='Gastos Gerais'!$E$4:$E$999),-('Gastos Gerais'!$C$4:$C$999))</f>
        <v>0</v>
      </c>
      <c r="AD71" s="149">
        <f>SUMPRODUCT(-('Gastos Gerais'!$B$4:$B$999=Analítico!$B71),-(Analítico!AD$1&gt;='Gastos Gerais'!$D$4:$D$999),-(Analítico!AD$1&lt;='Gastos Gerais'!$E$4:$E$999),-('Gastos Gerais'!$C$4:$C$999))</f>
        <v>0</v>
      </c>
      <c r="AE71" s="149">
        <f>SUMPRODUCT(-('Gastos Gerais'!$B$4:$B$999=Analítico!$B71),-(Analítico!AE$1&gt;='Gastos Gerais'!$D$4:$D$999),-(Analítico!AE$1&lt;='Gastos Gerais'!$E$4:$E$999),-('Gastos Gerais'!$C$4:$C$999))</f>
        <v>0</v>
      </c>
      <c r="AF71" s="149">
        <f>SUMPRODUCT(-('Gastos Gerais'!$B$4:$B$999=Analítico!$B71),-(Analítico!AF$1&gt;='Gastos Gerais'!$D$4:$D$999),-(Analítico!AF$1&lt;='Gastos Gerais'!$E$4:$E$999),-('Gastos Gerais'!$C$4:$C$999))</f>
        <v>0</v>
      </c>
      <c r="AG71" s="149">
        <f>SUMPRODUCT(-('Gastos Gerais'!$B$4:$B$999=Analítico!$B71),-(Analítico!AG$1&gt;='Gastos Gerais'!$D$4:$D$999),-(Analítico!AG$1&lt;='Gastos Gerais'!$E$4:$E$999),-('Gastos Gerais'!$C$4:$C$999))</f>
        <v>0</v>
      </c>
      <c r="AH71" s="149">
        <f>SUMPRODUCT(-('Gastos Gerais'!$B$4:$B$999=Analítico!$B71),-(Analítico!AH$1&gt;='Gastos Gerais'!$D$4:$D$999),-(Analítico!AH$1&lt;='Gastos Gerais'!$E$4:$E$999),-('Gastos Gerais'!$C$4:$C$999))</f>
        <v>0</v>
      </c>
      <c r="AI71" s="149">
        <f>SUMPRODUCT(-('Gastos Gerais'!$B$4:$B$999=Analítico!$B71),-(Analítico!AI$1&gt;='Gastos Gerais'!$D$4:$D$999),-(Analítico!AI$1&lt;='Gastos Gerais'!$E$4:$E$999),-('Gastos Gerais'!$C$4:$C$999))</f>
        <v>0</v>
      </c>
      <c r="AJ71" s="149">
        <f>SUMPRODUCT(-('Gastos Gerais'!$B$4:$B$999=Analítico!$B71),-(Analítico!AJ$1&gt;='Gastos Gerais'!$D$4:$D$999),-(Analítico!AJ$1&lt;='Gastos Gerais'!$E$4:$E$999),-('Gastos Gerais'!$C$4:$C$999))</f>
        <v>0</v>
      </c>
      <c r="AK71" s="149">
        <f>SUMPRODUCT(-('Gastos Gerais'!$B$4:$B$999=Analítico!$B71),-(Analítico!AK$1&gt;='Gastos Gerais'!$D$4:$D$999),-(Analítico!AK$1&lt;='Gastos Gerais'!$E$4:$E$999),-('Gastos Gerais'!$C$4:$C$999))</f>
        <v>0</v>
      </c>
      <c r="AL71" s="149">
        <f>SUMPRODUCT(-('Gastos Gerais'!$B$4:$B$999=Analítico!$B71),-(Analítico!AL$1&gt;='Gastos Gerais'!$D$4:$D$999),-(Analítico!AL$1&lt;='Gastos Gerais'!$E$4:$E$999),-('Gastos Gerais'!$C$4:$C$999))</f>
        <v>0</v>
      </c>
      <c r="AM71" s="149">
        <f>SUMPRODUCT(-('Gastos Gerais'!$B$4:$B$999=Analítico!$B71),-(Analítico!AM$1&gt;='Gastos Gerais'!$D$4:$D$999),-(Analítico!AM$1&lt;='Gastos Gerais'!$E$4:$E$999),-('Gastos Gerais'!$C$4:$C$999))</f>
        <v>0</v>
      </c>
      <c r="AN71" s="149">
        <f>SUMPRODUCT(-('Gastos Gerais'!$B$4:$B$999=Analítico!$B71),-(Analítico!AN$1&gt;='Gastos Gerais'!$D$4:$D$999),-(Analítico!AN$1&lt;='Gastos Gerais'!$E$4:$E$999),-('Gastos Gerais'!$C$4:$C$999))</f>
        <v>0</v>
      </c>
      <c r="AO71" s="149">
        <f>SUMPRODUCT(-('Gastos Gerais'!$B$4:$B$999=Analítico!$B71),-(Analítico!AO$1&gt;='Gastos Gerais'!$D$4:$D$999),-(Analítico!AO$1&lt;='Gastos Gerais'!$E$4:$E$999),-('Gastos Gerais'!$C$4:$C$999))</f>
        <v>0</v>
      </c>
      <c r="AP71" s="149">
        <f>SUMPRODUCT(-('Gastos Gerais'!$B$4:$B$999=Analítico!$B71),-(Analítico!AP$1&gt;='Gastos Gerais'!$D$4:$D$999),-(Analítico!AP$1&lt;='Gastos Gerais'!$E$4:$E$999),-('Gastos Gerais'!$C$4:$C$999))</f>
        <v>0</v>
      </c>
      <c r="AQ71" s="149">
        <f>SUMPRODUCT(-('Gastos Gerais'!$B$4:$B$999=Analítico!$B71),-(Analítico!AQ$1&gt;='Gastos Gerais'!$D$4:$D$999),-(Analítico!AQ$1&lt;='Gastos Gerais'!$E$4:$E$999),-('Gastos Gerais'!$C$4:$C$999))</f>
        <v>0</v>
      </c>
      <c r="AR71" s="149">
        <f>SUMPRODUCT(-('Gastos Gerais'!$B$4:$B$999=Analítico!$B71),-(Analítico!AR$1&gt;='Gastos Gerais'!$D$4:$D$999),-(Analítico!AR$1&lt;='Gastos Gerais'!$E$4:$E$999),-('Gastos Gerais'!$C$4:$C$999))</f>
        <v>0</v>
      </c>
      <c r="AS71" s="149">
        <f>SUMPRODUCT(-('Gastos Gerais'!$B$4:$B$999=Analítico!$B71),-(Analítico!AS$1&gt;='Gastos Gerais'!$D$4:$D$999),-(Analítico!AS$1&lt;='Gastos Gerais'!$E$4:$E$999),-('Gastos Gerais'!$C$4:$C$999))</f>
        <v>0</v>
      </c>
      <c r="AT71" s="149">
        <f>SUMPRODUCT(-('Gastos Gerais'!$B$4:$B$999=Analítico!$B71),-(Analítico!AT$1&gt;='Gastos Gerais'!$D$4:$D$999),-(Analítico!AT$1&lt;='Gastos Gerais'!$E$4:$E$999),-('Gastos Gerais'!$C$4:$C$999))</f>
        <v>0</v>
      </c>
      <c r="AU71" s="149">
        <f>SUMPRODUCT(-('Gastos Gerais'!$B$4:$B$999=Analítico!$B71),-(Analítico!AU$1&gt;='Gastos Gerais'!$D$4:$D$999),-(Analítico!AU$1&lt;='Gastos Gerais'!$E$4:$E$999),-('Gastos Gerais'!$C$4:$C$999))</f>
        <v>0</v>
      </c>
      <c r="AV71" s="149">
        <f>SUMPRODUCT(-('Gastos Gerais'!$B$4:$B$999=Analítico!$B71),-(Analítico!AV$1&gt;='Gastos Gerais'!$D$4:$D$999),-(Analítico!AV$1&lt;='Gastos Gerais'!$E$4:$E$999),-('Gastos Gerais'!$C$4:$C$999))</f>
        <v>0</v>
      </c>
      <c r="AW71" s="149">
        <f>SUMPRODUCT(-('Gastos Gerais'!$B$4:$B$999=Analítico!$B71),-(Analítico!AW$1&gt;='Gastos Gerais'!$D$4:$D$999),-(Analítico!AW$1&lt;='Gastos Gerais'!$E$4:$E$999),-('Gastos Gerais'!$C$4:$C$999))</f>
        <v>0</v>
      </c>
      <c r="AX71" s="149">
        <f>SUMPRODUCT(-('Gastos Gerais'!$B$4:$B$999=Analítico!$B71),-(Analítico!AX$1&gt;='Gastos Gerais'!$D$4:$D$999),-(Analítico!AX$1&lt;='Gastos Gerais'!$E$4:$E$999),-('Gastos Gerais'!$C$4:$C$999))</f>
        <v>0</v>
      </c>
      <c r="AY71" s="144">
        <f t="shared" si="49"/>
        <v>0</v>
      </c>
      <c r="AZ71" s="156">
        <f t="shared" ca="1" si="50"/>
        <v>0</v>
      </c>
      <c r="BJ71" s="247"/>
      <c r="BK71" s="247"/>
    </row>
    <row r="72" spans="1:63" s="99" customFormat="1" ht="23.25" customHeight="1">
      <c r="A72" s="216" t="s">
        <v>123</v>
      </c>
      <c r="B72" s="217" t="s">
        <v>447</v>
      </c>
      <c r="C72" s="149">
        <f>SUMPRODUCT(-('Gastos Gerais'!$B$4:$B$999=Analítico!$B72),-(Analítico!C$1&gt;='Gastos Gerais'!$D$4:$D$999),-(Analítico!C$1&lt;='Gastos Gerais'!$E$4:$E$999),-('Gastos Gerais'!$C$4:$C$999))</f>
        <v>0</v>
      </c>
      <c r="D72" s="149">
        <f>SUMPRODUCT(-('Gastos Gerais'!$B$4:$B$999=Analítico!$B72),-(Analítico!D$1&gt;='Gastos Gerais'!$D$4:$D$999),-(Analítico!D$1&lt;='Gastos Gerais'!$E$4:$E$999),-('Gastos Gerais'!$C$4:$C$999))</f>
        <v>500</v>
      </c>
      <c r="E72" s="149">
        <f>SUMPRODUCT(-('Gastos Gerais'!$B$4:$B$999=Analítico!$B72),-(Analítico!E$1&gt;='Gastos Gerais'!$D$4:$D$999),-(Analítico!E$1&lt;='Gastos Gerais'!$E$4:$E$999),-('Gastos Gerais'!$C$4:$C$999))</f>
        <v>500</v>
      </c>
      <c r="F72" s="149">
        <f>SUMPRODUCT(-('Gastos Gerais'!$B$4:$B$999=Analítico!$B72),-(Analítico!F$1&gt;='Gastos Gerais'!$D$4:$D$999),-(Analítico!F$1&lt;='Gastos Gerais'!$E$4:$E$999),-('Gastos Gerais'!$C$4:$C$999))</f>
        <v>500</v>
      </c>
      <c r="G72" s="149">
        <f>SUMPRODUCT(-('Gastos Gerais'!$B$4:$B$999=Analítico!$B72),-(Analítico!G$1&gt;='Gastos Gerais'!$D$4:$D$999),-(Analítico!G$1&lt;='Gastos Gerais'!$E$4:$E$999),-('Gastos Gerais'!$C$4:$C$999))</f>
        <v>500</v>
      </c>
      <c r="H72" s="149">
        <f>SUMPRODUCT(-('Gastos Gerais'!$B$4:$B$999=Analítico!$B72),-(Analítico!H$1&gt;='Gastos Gerais'!$D$4:$D$999),-(Analítico!H$1&lt;='Gastos Gerais'!$E$4:$E$999),-('Gastos Gerais'!$C$4:$C$999))</f>
        <v>500</v>
      </c>
      <c r="I72" s="149">
        <f>SUMPRODUCT(-('Gastos Gerais'!$B$4:$B$999=Analítico!$B72),-(Analítico!I$1&gt;='Gastos Gerais'!$D$4:$D$999),-(Analítico!I$1&lt;='Gastos Gerais'!$E$4:$E$999),-('Gastos Gerais'!$C$4:$C$999))</f>
        <v>500</v>
      </c>
      <c r="J72" s="149">
        <f>SUMPRODUCT(-('Gastos Gerais'!$B$4:$B$999=Analítico!$B72),-(Analítico!J$1&gt;='Gastos Gerais'!$D$4:$D$999),-(Analítico!J$1&lt;='Gastos Gerais'!$E$4:$E$999),-('Gastos Gerais'!$C$4:$C$999))</f>
        <v>500</v>
      </c>
      <c r="K72" s="149">
        <f>SUMPRODUCT(-('Gastos Gerais'!$B$4:$B$999=Analítico!$B72),-(Analítico!K$1&gt;='Gastos Gerais'!$D$4:$D$999),-(Analítico!K$1&lt;='Gastos Gerais'!$E$4:$E$999),-('Gastos Gerais'!$C$4:$C$999))</f>
        <v>500</v>
      </c>
      <c r="L72" s="149">
        <f>SUMPRODUCT(-('Gastos Gerais'!$B$4:$B$999=Analítico!$B72),-(Analítico!L$1&gt;='Gastos Gerais'!$D$4:$D$999),-(Analítico!L$1&lt;='Gastos Gerais'!$E$4:$E$999),-('Gastos Gerais'!$C$4:$C$999))</f>
        <v>500</v>
      </c>
      <c r="M72" s="149">
        <f>SUMPRODUCT(-('Gastos Gerais'!$B$4:$B$999=Analítico!$B72),-(Analítico!M$1&gt;='Gastos Gerais'!$D$4:$D$999),-(Analítico!M$1&lt;='Gastos Gerais'!$E$4:$E$999),-('Gastos Gerais'!$C$4:$C$999))</f>
        <v>500</v>
      </c>
      <c r="N72" s="149">
        <f>SUMPRODUCT(-('Gastos Gerais'!$B$4:$B$999=Analítico!$B72),-(Analítico!N$1&gt;='Gastos Gerais'!$D$4:$D$999),-(Analítico!N$1&lt;='Gastos Gerais'!$E$4:$E$999),-('Gastos Gerais'!$C$4:$C$999))</f>
        <v>500</v>
      </c>
      <c r="O72" s="149">
        <f>SUMPRODUCT(-('Gastos Gerais'!$B$4:$B$999=Analítico!$B72),-(Analítico!O$1&gt;='Gastos Gerais'!$D$4:$D$999),-(Analítico!O$1&lt;='Gastos Gerais'!$E$4:$E$999),-('Gastos Gerais'!$C$4:$C$999))</f>
        <v>500</v>
      </c>
      <c r="P72" s="149">
        <f>SUMPRODUCT(-('Gastos Gerais'!$B$4:$B$999=Analítico!$B72),-(Analítico!P$1&gt;='Gastos Gerais'!$D$4:$D$999),-(Analítico!P$1&lt;='Gastos Gerais'!$E$4:$E$999),-('Gastos Gerais'!$C$4:$C$999))</f>
        <v>500</v>
      </c>
      <c r="Q72" s="149">
        <f>SUMPRODUCT(-('Gastos Gerais'!$B$4:$B$999=Analítico!$B72),-(Analítico!Q$1&gt;='Gastos Gerais'!$D$4:$D$999),-(Analítico!Q$1&lt;='Gastos Gerais'!$E$4:$E$999),-('Gastos Gerais'!$C$4:$C$999))</f>
        <v>500</v>
      </c>
      <c r="R72" s="149">
        <f>SUMPRODUCT(-('Gastos Gerais'!$B$4:$B$999=Analítico!$B72),-(Analítico!R$1&gt;='Gastos Gerais'!$D$4:$D$999),-(Analítico!R$1&lt;='Gastos Gerais'!$E$4:$E$999),-('Gastos Gerais'!$C$4:$C$999))</f>
        <v>500</v>
      </c>
      <c r="S72" s="149">
        <f>SUMPRODUCT(-('Gastos Gerais'!$B$4:$B$999=Analítico!$B72),-(Analítico!S$1&gt;='Gastos Gerais'!$D$4:$D$999),-(Analítico!S$1&lt;='Gastos Gerais'!$E$4:$E$999),-('Gastos Gerais'!$C$4:$C$999))</f>
        <v>500</v>
      </c>
      <c r="T72" s="149">
        <f>SUMPRODUCT(-('Gastos Gerais'!$B$4:$B$999=Analítico!$B72),-(Analítico!T$1&gt;='Gastos Gerais'!$D$4:$D$999),-(Analítico!T$1&lt;='Gastos Gerais'!$E$4:$E$999),-('Gastos Gerais'!$C$4:$C$999))</f>
        <v>500</v>
      </c>
      <c r="U72" s="149">
        <f>SUMPRODUCT(-('Gastos Gerais'!$B$4:$B$999=Analítico!$B72),-(Analítico!U$1&gt;='Gastos Gerais'!$D$4:$D$999),-(Analítico!U$1&lt;='Gastos Gerais'!$E$4:$E$999),-('Gastos Gerais'!$C$4:$C$999))</f>
        <v>500</v>
      </c>
      <c r="V72" s="149">
        <f>SUMPRODUCT(-('Gastos Gerais'!$B$4:$B$999=Analítico!$B72),-(Analítico!V$1&gt;='Gastos Gerais'!$D$4:$D$999),-(Analítico!V$1&lt;='Gastos Gerais'!$E$4:$E$999),-('Gastos Gerais'!$C$4:$C$999))</f>
        <v>500</v>
      </c>
      <c r="W72" s="149">
        <f>SUMPRODUCT(-('Gastos Gerais'!$B$4:$B$999=Analítico!$B72),-(Analítico!W$1&gt;='Gastos Gerais'!$D$4:$D$999),-(Analítico!W$1&lt;='Gastos Gerais'!$E$4:$E$999),-('Gastos Gerais'!$C$4:$C$999))</f>
        <v>500</v>
      </c>
      <c r="X72" s="149">
        <f>SUMPRODUCT(-('Gastos Gerais'!$B$4:$B$999=Analítico!$B72),-(Analítico!X$1&gt;='Gastos Gerais'!$D$4:$D$999),-(Analítico!X$1&lt;='Gastos Gerais'!$E$4:$E$999),-('Gastos Gerais'!$C$4:$C$999))</f>
        <v>500</v>
      </c>
      <c r="Y72" s="149">
        <f>SUMPRODUCT(-('Gastos Gerais'!$B$4:$B$999=Analítico!$B72),-(Analítico!Y$1&gt;='Gastos Gerais'!$D$4:$D$999),-(Analítico!Y$1&lt;='Gastos Gerais'!$E$4:$E$999),-('Gastos Gerais'!$C$4:$C$999))</f>
        <v>500</v>
      </c>
      <c r="Z72" s="149">
        <f>SUMPRODUCT(-('Gastos Gerais'!$B$4:$B$999=Analítico!$B72),-(Analítico!Z$1&gt;='Gastos Gerais'!$D$4:$D$999),-(Analítico!Z$1&lt;='Gastos Gerais'!$E$4:$E$999),-('Gastos Gerais'!$C$4:$C$999))</f>
        <v>500</v>
      </c>
      <c r="AA72" s="149">
        <f>SUMPRODUCT(-('Gastos Gerais'!$B$4:$B$999=Analítico!$B72),-(Analítico!AA$1&gt;='Gastos Gerais'!$D$4:$D$999),-(Analítico!AA$1&lt;='Gastos Gerais'!$E$4:$E$999),-('Gastos Gerais'!$C$4:$C$999))</f>
        <v>500</v>
      </c>
      <c r="AB72" s="149">
        <f>SUMPRODUCT(-('Gastos Gerais'!$B$4:$B$999=Analítico!$B72),-(Analítico!AB$1&gt;='Gastos Gerais'!$D$4:$D$999),-(Analítico!AB$1&lt;='Gastos Gerais'!$E$4:$E$999),-('Gastos Gerais'!$C$4:$C$999))</f>
        <v>500</v>
      </c>
      <c r="AC72" s="149">
        <f>SUMPRODUCT(-('Gastos Gerais'!$B$4:$B$999=Analítico!$B72),-(Analítico!AC$1&gt;='Gastos Gerais'!$D$4:$D$999),-(Analítico!AC$1&lt;='Gastos Gerais'!$E$4:$E$999),-('Gastos Gerais'!$C$4:$C$999))</f>
        <v>500</v>
      </c>
      <c r="AD72" s="149">
        <f>SUMPRODUCT(-('Gastos Gerais'!$B$4:$B$999=Analítico!$B72),-(Analítico!AD$1&gt;='Gastos Gerais'!$D$4:$D$999),-(Analítico!AD$1&lt;='Gastos Gerais'!$E$4:$E$999),-('Gastos Gerais'!$C$4:$C$999))</f>
        <v>500</v>
      </c>
      <c r="AE72" s="149">
        <f>SUMPRODUCT(-('Gastos Gerais'!$B$4:$B$999=Analítico!$B72),-(Analítico!AE$1&gt;='Gastos Gerais'!$D$4:$D$999),-(Analítico!AE$1&lt;='Gastos Gerais'!$E$4:$E$999),-('Gastos Gerais'!$C$4:$C$999))</f>
        <v>500</v>
      </c>
      <c r="AF72" s="149">
        <f>SUMPRODUCT(-('Gastos Gerais'!$B$4:$B$999=Analítico!$B72),-(Analítico!AF$1&gt;='Gastos Gerais'!$D$4:$D$999),-(Analítico!AF$1&lt;='Gastos Gerais'!$E$4:$E$999),-('Gastos Gerais'!$C$4:$C$999))</f>
        <v>500</v>
      </c>
      <c r="AG72" s="149">
        <f>SUMPRODUCT(-('Gastos Gerais'!$B$4:$B$999=Analítico!$B72),-(Analítico!AG$1&gt;='Gastos Gerais'!$D$4:$D$999),-(Analítico!AG$1&lt;='Gastos Gerais'!$E$4:$E$999),-('Gastos Gerais'!$C$4:$C$999))</f>
        <v>500</v>
      </c>
      <c r="AH72" s="149">
        <f>SUMPRODUCT(-('Gastos Gerais'!$B$4:$B$999=Analítico!$B72),-(Analítico!AH$1&gt;='Gastos Gerais'!$D$4:$D$999),-(Analítico!AH$1&lt;='Gastos Gerais'!$E$4:$E$999),-('Gastos Gerais'!$C$4:$C$999))</f>
        <v>500</v>
      </c>
      <c r="AI72" s="149">
        <f>SUMPRODUCT(-('Gastos Gerais'!$B$4:$B$999=Analítico!$B72),-(Analítico!AI$1&gt;='Gastos Gerais'!$D$4:$D$999),-(Analítico!AI$1&lt;='Gastos Gerais'!$E$4:$E$999),-('Gastos Gerais'!$C$4:$C$999))</f>
        <v>500</v>
      </c>
      <c r="AJ72" s="149">
        <f>SUMPRODUCT(-('Gastos Gerais'!$B$4:$B$999=Analítico!$B72),-(Analítico!AJ$1&gt;='Gastos Gerais'!$D$4:$D$999),-(Analítico!AJ$1&lt;='Gastos Gerais'!$E$4:$E$999),-('Gastos Gerais'!$C$4:$C$999))</f>
        <v>500</v>
      </c>
      <c r="AK72" s="149">
        <f>SUMPRODUCT(-('Gastos Gerais'!$B$4:$B$999=Analítico!$B72),-(Analítico!AK$1&gt;='Gastos Gerais'!$D$4:$D$999),-(Analítico!AK$1&lt;='Gastos Gerais'!$E$4:$E$999),-('Gastos Gerais'!$C$4:$C$999))</f>
        <v>500</v>
      </c>
      <c r="AL72" s="149">
        <f>SUMPRODUCT(-('Gastos Gerais'!$B$4:$B$999=Analítico!$B72),-(Analítico!AL$1&gt;='Gastos Gerais'!$D$4:$D$999),-(Analítico!AL$1&lt;='Gastos Gerais'!$E$4:$E$999),-('Gastos Gerais'!$C$4:$C$999))</f>
        <v>500</v>
      </c>
      <c r="AM72" s="149">
        <f>SUMPRODUCT(-('Gastos Gerais'!$B$4:$B$999=Analítico!$B72),-(Analítico!AM$1&gt;='Gastos Gerais'!$D$4:$D$999),-(Analítico!AM$1&lt;='Gastos Gerais'!$E$4:$E$999),-('Gastos Gerais'!$C$4:$C$999))</f>
        <v>500</v>
      </c>
      <c r="AN72" s="149">
        <f>SUMPRODUCT(-('Gastos Gerais'!$B$4:$B$999=Analítico!$B72),-(Analítico!AN$1&gt;='Gastos Gerais'!$D$4:$D$999),-(Analítico!AN$1&lt;='Gastos Gerais'!$E$4:$E$999),-('Gastos Gerais'!$C$4:$C$999))</f>
        <v>500</v>
      </c>
      <c r="AO72" s="149">
        <f>SUMPRODUCT(-('Gastos Gerais'!$B$4:$B$999=Analítico!$B72),-(Analítico!AO$1&gt;='Gastos Gerais'!$D$4:$D$999),-(Analítico!AO$1&lt;='Gastos Gerais'!$E$4:$E$999),-('Gastos Gerais'!$C$4:$C$999))</f>
        <v>500</v>
      </c>
      <c r="AP72" s="149">
        <f>SUMPRODUCT(-('Gastos Gerais'!$B$4:$B$999=Analítico!$B72),-(Analítico!AP$1&gt;='Gastos Gerais'!$D$4:$D$999),-(Analítico!AP$1&lt;='Gastos Gerais'!$E$4:$E$999),-('Gastos Gerais'!$C$4:$C$999))</f>
        <v>500</v>
      </c>
      <c r="AQ72" s="149">
        <f>SUMPRODUCT(-('Gastos Gerais'!$B$4:$B$999=Analítico!$B72),-(Analítico!AQ$1&gt;='Gastos Gerais'!$D$4:$D$999),-(Analítico!AQ$1&lt;='Gastos Gerais'!$E$4:$E$999),-('Gastos Gerais'!$C$4:$C$999))</f>
        <v>500</v>
      </c>
      <c r="AR72" s="149">
        <f>SUMPRODUCT(-('Gastos Gerais'!$B$4:$B$999=Analítico!$B72),-(Analítico!AR$1&gt;='Gastos Gerais'!$D$4:$D$999),-(Analítico!AR$1&lt;='Gastos Gerais'!$E$4:$E$999),-('Gastos Gerais'!$C$4:$C$999))</f>
        <v>500</v>
      </c>
      <c r="AS72" s="149">
        <f>SUMPRODUCT(-('Gastos Gerais'!$B$4:$B$999=Analítico!$B72),-(Analítico!AS$1&gt;='Gastos Gerais'!$D$4:$D$999),-(Analítico!AS$1&lt;='Gastos Gerais'!$E$4:$E$999),-('Gastos Gerais'!$C$4:$C$999))</f>
        <v>0</v>
      </c>
      <c r="AT72" s="149">
        <f>SUMPRODUCT(-('Gastos Gerais'!$B$4:$B$999=Analítico!$B72),-(Analítico!AT$1&gt;='Gastos Gerais'!$D$4:$D$999),-(Analítico!AT$1&lt;='Gastos Gerais'!$E$4:$E$999),-('Gastos Gerais'!$C$4:$C$999))</f>
        <v>0</v>
      </c>
      <c r="AU72" s="149">
        <f>SUMPRODUCT(-('Gastos Gerais'!$B$4:$B$999=Analítico!$B72),-(Analítico!AU$1&gt;='Gastos Gerais'!$D$4:$D$999),-(Analítico!AU$1&lt;='Gastos Gerais'!$E$4:$E$999),-('Gastos Gerais'!$C$4:$C$999))</f>
        <v>0</v>
      </c>
      <c r="AV72" s="149">
        <f>SUMPRODUCT(-('Gastos Gerais'!$B$4:$B$999=Analítico!$B72),-(Analítico!AV$1&gt;='Gastos Gerais'!$D$4:$D$999),-(Analítico!AV$1&lt;='Gastos Gerais'!$E$4:$E$999),-('Gastos Gerais'!$C$4:$C$999))</f>
        <v>0</v>
      </c>
      <c r="AW72" s="149">
        <f>SUMPRODUCT(-('Gastos Gerais'!$B$4:$B$999=Analítico!$B72),-(Analítico!AW$1&gt;='Gastos Gerais'!$D$4:$D$999),-(Analítico!AW$1&lt;='Gastos Gerais'!$E$4:$E$999),-('Gastos Gerais'!$C$4:$C$999))</f>
        <v>0</v>
      </c>
      <c r="AX72" s="149">
        <f>SUMPRODUCT(-('Gastos Gerais'!$B$4:$B$999=Analítico!$B72),-(Analítico!AX$1&gt;='Gastos Gerais'!$D$4:$D$999),-(Analítico!AX$1&lt;='Gastos Gerais'!$E$4:$E$999),-('Gastos Gerais'!$C$4:$C$999))</f>
        <v>0</v>
      </c>
      <c r="AY72" s="144">
        <f t="shared" si="49"/>
        <v>20500</v>
      </c>
      <c r="AZ72" s="156">
        <f t="shared" ca="1" si="50"/>
        <v>1.7110265701016778E-4</v>
      </c>
      <c r="BJ72" s="247"/>
      <c r="BK72" s="247"/>
    </row>
    <row r="73" spans="1:63" s="99" customFormat="1" ht="23.25" customHeight="1">
      <c r="A73" s="216" t="s">
        <v>124</v>
      </c>
      <c r="B73" s="217" t="s">
        <v>448</v>
      </c>
      <c r="C73" s="149">
        <f>SUMPRODUCT(-('Gastos Gerais'!$B$4:$B$999=Analítico!$B73),-(Analítico!C$1&gt;='Gastos Gerais'!$D$4:$D$999),-(Analítico!C$1&lt;='Gastos Gerais'!$E$4:$E$999),-('Gastos Gerais'!$C$4:$C$999))</f>
        <v>0</v>
      </c>
      <c r="D73" s="149">
        <f>SUMPRODUCT(-('Gastos Gerais'!$B$4:$B$999=Analítico!$B73),-(Analítico!D$1&gt;='Gastos Gerais'!$D$4:$D$999),-(Analítico!D$1&lt;='Gastos Gerais'!$E$4:$E$999),-('Gastos Gerais'!$C$4:$C$999))</f>
        <v>0</v>
      </c>
      <c r="E73" s="149">
        <f>SUMPRODUCT(-('Gastos Gerais'!$B$4:$B$999=Analítico!$B73),-(Analítico!E$1&gt;='Gastos Gerais'!$D$4:$D$999),-(Analítico!E$1&lt;='Gastos Gerais'!$E$4:$E$999),-('Gastos Gerais'!$C$4:$C$999))</f>
        <v>0</v>
      </c>
      <c r="F73" s="149">
        <f>SUMPRODUCT(-('Gastos Gerais'!$B$4:$B$999=Analítico!$B73),-(Analítico!F$1&gt;='Gastos Gerais'!$D$4:$D$999),-(Analítico!F$1&lt;='Gastos Gerais'!$E$4:$E$999),-('Gastos Gerais'!$C$4:$C$999))</f>
        <v>0</v>
      </c>
      <c r="G73" s="149">
        <f>SUMPRODUCT(-('Gastos Gerais'!$B$4:$B$999=Analítico!$B73),-(Analítico!G$1&gt;='Gastos Gerais'!$D$4:$D$999),-(Analítico!G$1&lt;='Gastos Gerais'!$E$4:$E$999),-('Gastos Gerais'!$C$4:$C$999))</f>
        <v>0</v>
      </c>
      <c r="H73" s="149">
        <f>SUMPRODUCT(-('Gastos Gerais'!$B$4:$B$999=Analítico!$B73),-(Analítico!H$1&gt;='Gastos Gerais'!$D$4:$D$999),-(Analítico!H$1&lt;='Gastos Gerais'!$E$4:$E$999),-('Gastos Gerais'!$C$4:$C$999))</f>
        <v>0</v>
      </c>
      <c r="I73" s="149">
        <f>SUMPRODUCT(-('Gastos Gerais'!$B$4:$B$999=Analítico!$B73),-(Analítico!I$1&gt;='Gastos Gerais'!$D$4:$D$999),-(Analítico!I$1&lt;='Gastos Gerais'!$E$4:$E$999),-('Gastos Gerais'!$C$4:$C$999))</f>
        <v>0</v>
      </c>
      <c r="J73" s="149">
        <f>SUMPRODUCT(-('Gastos Gerais'!$B$4:$B$999=Analítico!$B73),-(Analítico!J$1&gt;='Gastos Gerais'!$D$4:$D$999),-(Analítico!J$1&lt;='Gastos Gerais'!$E$4:$E$999),-('Gastos Gerais'!$C$4:$C$999))</f>
        <v>0</v>
      </c>
      <c r="K73" s="149">
        <f>SUMPRODUCT(-('Gastos Gerais'!$B$4:$B$999=Analítico!$B73),-(Analítico!K$1&gt;='Gastos Gerais'!$D$4:$D$999),-(Analítico!K$1&lt;='Gastos Gerais'!$E$4:$E$999),-('Gastos Gerais'!$C$4:$C$999))</f>
        <v>0</v>
      </c>
      <c r="L73" s="149">
        <f>SUMPRODUCT(-('Gastos Gerais'!$B$4:$B$999=Analítico!$B73),-(Analítico!L$1&gt;='Gastos Gerais'!$D$4:$D$999),-(Analítico!L$1&lt;='Gastos Gerais'!$E$4:$E$999),-('Gastos Gerais'!$C$4:$C$999))</f>
        <v>0</v>
      </c>
      <c r="M73" s="149">
        <f>SUMPRODUCT(-('Gastos Gerais'!$B$4:$B$999=Analítico!$B73),-(Analítico!M$1&gt;='Gastos Gerais'!$D$4:$D$999),-(Analítico!M$1&lt;='Gastos Gerais'!$E$4:$E$999),-('Gastos Gerais'!$C$4:$C$999))</f>
        <v>0</v>
      </c>
      <c r="N73" s="149">
        <f>SUMPRODUCT(-('Gastos Gerais'!$B$4:$B$999=Analítico!$B73),-(Analítico!N$1&gt;='Gastos Gerais'!$D$4:$D$999),-(Analítico!N$1&lt;='Gastos Gerais'!$E$4:$E$999),-('Gastos Gerais'!$C$4:$C$999))</f>
        <v>0</v>
      </c>
      <c r="O73" s="149">
        <f>SUMPRODUCT(-('Gastos Gerais'!$B$4:$B$999=Analítico!$B73),-(Analítico!O$1&gt;='Gastos Gerais'!$D$4:$D$999),-(Analítico!O$1&lt;='Gastos Gerais'!$E$4:$E$999),-('Gastos Gerais'!$C$4:$C$999))</f>
        <v>0</v>
      </c>
      <c r="P73" s="149">
        <f>SUMPRODUCT(-('Gastos Gerais'!$B$4:$B$999=Analítico!$B73),-(Analítico!P$1&gt;='Gastos Gerais'!$D$4:$D$999),-(Analítico!P$1&lt;='Gastos Gerais'!$E$4:$E$999),-('Gastos Gerais'!$C$4:$C$999))</f>
        <v>0</v>
      </c>
      <c r="Q73" s="149">
        <f>SUMPRODUCT(-('Gastos Gerais'!$B$4:$B$999=Analítico!$B73),-(Analítico!Q$1&gt;='Gastos Gerais'!$D$4:$D$999),-(Analítico!Q$1&lt;='Gastos Gerais'!$E$4:$E$999),-('Gastos Gerais'!$C$4:$C$999))</f>
        <v>0</v>
      </c>
      <c r="R73" s="149">
        <f>SUMPRODUCT(-('Gastos Gerais'!$B$4:$B$999=Analítico!$B73),-(Analítico!R$1&gt;='Gastos Gerais'!$D$4:$D$999),-(Analítico!R$1&lt;='Gastos Gerais'!$E$4:$E$999),-('Gastos Gerais'!$C$4:$C$999))</f>
        <v>0</v>
      </c>
      <c r="S73" s="149">
        <f>SUMPRODUCT(-('Gastos Gerais'!$B$4:$B$999=Analítico!$B73),-(Analítico!S$1&gt;='Gastos Gerais'!$D$4:$D$999),-(Analítico!S$1&lt;='Gastos Gerais'!$E$4:$E$999),-('Gastos Gerais'!$C$4:$C$999))</f>
        <v>0</v>
      </c>
      <c r="T73" s="149">
        <f>SUMPRODUCT(-('Gastos Gerais'!$B$4:$B$999=Analítico!$B73),-(Analítico!T$1&gt;='Gastos Gerais'!$D$4:$D$999),-(Analítico!T$1&lt;='Gastos Gerais'!$E$4:$E$999),-('Gastos Gerais'!$C$4:$C$999))</f>
        <v>0</v>
      </c>
      <c r="U73" s="149">
        <f>SUMPRODUCT(-('Gastos Gerais'!$B$4:$B$999=Analítico!$B73),-(Analítico!U$1&gt;='Gastos Gerais'!$D$4:$D$999),-(Analítico!U$1&lt;='Gastos Gerais'!$E$4:$E$999),-('Gastos Gerais'!$C$4:$C$999))</f>
        <v>0</v>
      </c>
      <c r="V73" s="149">
        <f>SUMPRODUCT(-('Gastos Gerais'!$B$4:$B$999=Analítico!$B73),-(Analítico!V$1&gt;='Gastos Gerais'!$D$4:$D$999),-(Analítico!V$1&lt;='Gastos Gerais'!$E$4:$E$999),-('Gastos Gerais'!$C$4:$C$999))</f>
        <v>0</v>
      </c>
      <c r="W73" s="149">
        <f>SUMPRODUCT(-('Gastos Gerais'!$B$4:$B$999=Analítico!$B73),-(Analítico!W$1&gt;='Gastos Gerais'!$D$4:$D$999),-(Analítico!W$1&lt;='Gastos Gerais'!$E$4:$E$999),-('Gastos Gerais'!$C$4:$C$999))</f>
        <v>0</v>
      </c>
      <c r="X73" s="149">
        <f>SUMPRODUCT(-('Gastos Gerais'!$B$4:$B$999=Analítico!$B73),-(Analítico!X$1&gt;='Gastos Gerais'!$D$4:$D$999),-(Analítico!X$1&lt;='Gastos Gerais'!$E$4:$E$999),-('Gastos Gerais'!$C$4:$C$999))</f>
        <v>0</v>
      </c>
      <c r="Y73" s="149">
        <f>SUMPRODUCT(-('Gastos Gerais'!$B$4:$B$999=Analítico!$B73),-(Analítico!Y$1&gt;='Gastos Gerais'!$D$4:$D$999),-(Analítico!Y$1&lt;='Gastos Gerais'!$E$4:$E$999),-('Gastos Gerais'!$C$4:$C$999))</f>
        <v>0</v>
      </c>
      <c r="Z73" s="149">
        <f>SUMPRODUCT(-('Gastos Gerais'!$B$4:$B$999=Analítico!$B73),-(Analítico!Z$1&gt;='Gastos Gerais'!$D$4:$D$999),-(Analítico!Z$1&lt;='Gastos Gerais'!$E$4:$E$999),-('Gastos Gerais'!$C$4:$C$999))</f>
        <v>0</v>
      </c>
      <c r="AA73" s="149">
        <f>SUMPRODUCT(-('Gastos Gerais'!$B$4:$B$999=Analítico!$B73),-(Analítico!AA$1&gt;='Gastos Gerais'!$D$4:$D$999),-(Analítico!AA$1&lt;='Gastos Gerais'!$E$4:$E$999),-('Gastos Gerais'!$C$4:$C$999))</f>
        <v>0</v>
      </c>
      <c r="AB73" s="149">
        <f>SUMPRODUCT(-('Gastos Gerais'!$B$4:$B$999=Analítico!$B73),-(Analítico!AB$1&gt;='Gastos Gerais'!$D$4:$D$999),-(Analítico!AB$1&lt;='Gastos Gerais'!$E$4:$E$999),-('Gastos Gerais'!$C$4:$C$999))</f>
        <v>0</v>
      </c>
      <c r="AC73" s="149">
        <f>SUMPRODUCT(-('Gastos Gerais'!$B$4:$B$999=Analítico!$B73),-(Analítico!AC$1&gt;='Gastos Gerais'!$D$4:$D$999),-(Analítico!AC$1&lt;='Gastos Gerais'!$E$4:$E$999),-('Gastos Gerais'!$C$4:$C$999))</f>
        <v>0</v>
      </c>
      <c r="AD73" s="149">
        <f>SUMPRODUCT(-('Gastos Gerais'!$B$4:$B$999=Analítico!$B73),-(Analítico!AD$1&gt;='Gastos Gerais'!$D$4:$D$999),-(Analítico!AD$1&lt;='Gastos Gerais'!$E$4:$E$999),-('Gastos Gerais'!$C$4:$C$999))</f>
        <v>0</v>
      </c>
      <c r="AE73" s="149">
        <f>SUMPRODUCT(-('Gastos Gerais'!$B$4:$B$999=Analítico!$B73),-(Analítico!AE$1&gt;='Gastos Gerais'!$D$4:$D$999),-(Analítico!AE$1&lt;='Gastos Gerais'!$E$4:$E$999),-('Gastos Gerais'!$C$4:$C$999))</f>
        <v>0</v>
      </c>
      <c r="AF73" s="149">
        <f>SUMPRODUCT(-('Gastos Gerais'!$B$4:$B$999=Analítico!$B73),-(Analítico!AF$1&gt;='Gastos Gerais'!$D$4:$D$999),-(Analítico!AF$1&lt;='Gastos Gerais'!$E$4:$E$999),-('Gastos Gerais'!$C$4:$C$999))</f>
        <v>0</v>
      </c>
      <c r="AG73" s="149">
        <f>SUMPRODUCT(-('Gastos Gerais'!$B$4:$B$999=Analítico!$B73),-(Analítico!AG$1&gt;='Gastos Gerais'!$D$4:$D$999),-(Analítico!AG$1&lt;='Gastos Gerais'!$E$4:$E$999),-('Gastos Gerais'!$C$4:$C$999))</f>
        <v>0</v>
      </c>
      <c r="AH73" s="149">
        <f>SUMPRODUCT(-('Gastos Gerais'!$B$4:$B$999=Analítico!$B73),-(Analítico!AH$1&gt;='Gastos Gerais'!$D$4:$D$999),-(Analítico!AH$1&lt;='Gastos Gerais'!$E$4:$E$999),-('Gastos Gerais'!$C$4:$C$999))</f>
        <v>0</v>
      </c>
      <c r="AI73" s="149">
        <f>SUMPRODUCT(-('Gastos Gerais'!$B$4:$B$999=Analítico!$B73),-(Analítico!AI$1&gt;='Gastos Gerais'!$D$4:$D$999),-(Analítico!AI$1&lt;='Gastos Gerais'!$E$4:$E$999),-('Gastos Gerais'!$C$4:$C$999))</f>
        <v>0</v>
      </c>
      <c r="AJ73" s="149">
        <f>SUMPRODUCT(-('Gastos Gerais'!$B$4:$B$999=Analítico!$B73),-(Analítico!AJ$1&gt;='Gastos Gerais'!$D$4:$D$999),-(Analítico!AJ$1&lt;='Gastos Gerais'!$E$4:$E$999),-('Gastos Gerais'!$C$4:$C$999))</f>
        <v>0</v>
      </c>
      <c r="AK73" s="149">
        <f>SUMPRODUCT(-('Gastos Gerais'!$B$4:$B$999=Analítico!$B73),-(Analítico!AK$1&gt;='Gastos Gerais'!$D$4:$D$999),-(Analítico!AK$1&lt;='Gastos Gerais'!$E$4:$E$999),-('Gastos Gerais'!$C$4:$C$999))</f>
        <v>0</v>
      </c>
      <c r="AL73" s="149">
        <f>SUMPRODUCT(-('Gastos Gerais'!$B$4:$B$999=Analítico!$B73),-(Analítico!AL$1&gt;='Gastos Gerais'!$D$4:$D$999),-(Analítico!AL$1&lt;='Gastos Gerais'!$E$4:$E$999),-('Gastos Gerais'!$C$4:$C$999))</f>
        <v>0</v>
      </c>
      <c r="AM73" s="149">
        <f>SUMPRODUCT(-('Gastos Gerais'!$B$4:$B$999=Analítico!$B73),-(Analítico!AM$1&gt;='Gastos Gerais'!$D$4:$D$999),-(Analítico!AM$1&lt;='Gastos Gerais'!$E$4:$E$999),-('Gastos Gerais'!$C$4:$C$999))</f>
        <v>0</v>
      </c>
      <c r="AN73" s="149">
        <f>SUMPRODUCT(-('Gastos Gerais'!$B$4:$B$999=Analítico!$B73),-(Analítico!AN$1&gt;='Gastos Gerais'!$D$4:$D$999),-(Analítico!AN$1&lt;='Gastos Gerais'!$E$4:$E$999),-('Gastos Gerais'!$C$4:$C$999))</f>
        <v>0</v>
      </c>
      <c r="AO73" s="149">
        <f>SUMPRODUCT(-('Gastos Gerais'!$B$4:$B$999=Analítico!$B73),-(Analítico!AO$1&gt;='Gastos Gerais'!$D$4:$D$999),-(Analítico!AO$1&lt;='Gastos Gerais'!$E$4:$E$999),-('Gastos Gerais'!$C$4:$C$999))</f>
        <v>0</v>
      </c>
      <c r="AP73" s="149">
        <f>SUMPRODUCT(-('Gastos Gerais'!$B$4:$B$999=Analítico!$B73),-(Analítico!AP$1&gt;='Gastos Gerais'!$D$4:$D$999),-(Analítico!AP$1&lt;='Gastos Gerais'!$E$4:$E$999),-('Gastos Gerais'!$C$4:$C$999))</f>
        <v>0</v>
      </c>
      <c r="AQ73" s="149">
        <f>SUMPRODUCT(-('Gastos Gerais'!$B$4:$B$999=Analítico!$B73),-(Analítico!AQ$1&gt;='Gastos Gerais'!$D$4:$D$999),-(Analítico!AQ$1&lt;='Gastos Gerais'!$E$4:$E$999),-('Gastos Gerais'!$C$4:$C$999))</f>
        <v>0</v>
      </c>
      <c r="AR73" s="149">
        <f>SUMPRODUCT(-('Gastos Gerais'!$B$4:$B$999=Analítico!$B73),-(Analítico!AR$1&gt;='Gastos Gerais'!$D$4:$D$999),-(Analítico!AR$1&lt;='Gastos Gerais'!$E$4:$E$999),-('Gastos Gerais'!$C$4:$C$999))</f>
        <v>0</v>
      </c>
      <c r="AS73" s="149">
        <f>SUMPRODUCT(-('Gastos Gerais'!$B$4:$B$999=Analítico!$B73),-(Analítico!AS$1&gt;='Gastos Gerais'!$D$4:$D$999),-(Analítico!AS$1&lt;='Gastos Gerais'!$E$4:$E$999),-('Gastos Gerais'!$C$4:$C$999))</f>
        <v>0</v>
      </c>
      <c r="AT73" s="149">
        <f>SUMPRODUCT(-('Gastos Gerais'!$B$4:$B$999=Analítico!$B73),-(Analítico!AT$1&gt;='Gastos Gerais'!$D$4:$D$999),-(Analítico!AT$1&lt;='Gastos Gerais'!$E$4:$E$999),-('Gastos Gerais'!$C$4:$C$999))</f>
        <v>0</v>
      </c>
      <c r="AU73" s="149">
        <f>SUMPRODUCT(-('Gastos Gerais'!$B$4:$B$999=Analítico!$B73),-(Analítico!AU$1&gt;='Gastos Gerais'!$D$4:$D$999),-(Analítico!AU$1&lt;='Gastos Gerais'!$E$4:$E$999),-('Gastos Gerais'!$C$4:$C$999))</f>
        <v>0</v>
      </c>
      <c r="AV73" s="149">
        <f>SUMPRODUCT(-('Gastos Gerais'!$B$4:$B$999=Analítico!$B73),-(Analítico!AV$1&gt;='Gastos Gerais'!$D$4:$D$999),-(Analítico!AV$1&lt;='Gastos Gerais'!$E$4:$E$999),-('Gastos Gerais'!$C$4:$C$999))</f>
        <v>0</v>
      </c>
      <c r="AW73" s="149">
        <f>SUMPRODUCT(-('Gastos Gerais'!$B$4:$B$999=Analítico!$B73),-(Analítico!AW$1&gt;='Gastos Gerais'!$D$4:$D$999),-(Analítico!AW$1&lt;='Gastos Gerais'!$E$4:$E$999),-('Gastos Gerais'!$C$4:$C$999))</f>
        <v>0</v>
      </c>
      <c r="AX73" s="149">
        <f>SUMPRODUCT(-('Gastos Gerais'!$B$4:$B$999=Analítico!$B73),-(Analítico!AX$1&gt;='Gastos Gerais'!$D$4:$D$999),-(Analítico!AX$1&lt;='Gastos Gerais'!$E$4:$E$999),-('Gastos Gerais'!$C$4:$C$999))</f>
        <v>0</v>
      </c>
      <c r="AY73" s="144">
        <f t="shared" si="49"/>
        <v>0</v>
      </c>
      <c r="AZ73" s="156">
        <f t="shared" ca="1" si="50"/>
        <v>0</v>
      </c>
      <c r="BJ73" s="247"/>
      <c r="BK73" s="247"/>
    </row>
    <row r="74" spans="1:63" s="99" customFormat="1" ht="23.25" customHeight="1">
      <c r="A74" s="216" t="s">
        <v>125</v>
      </c>
      <c r="B74" s="219" t="s">
        <v>449</v>
      </c>
      <c r="C74" s="149">
        <f>SUMPRODUCT(-('Gastos Gerais'!$B$4:$B$999=Analítico!$B74),-(Analítico!C$1&gt;='Gastos Gerais'!$D$4:$D$999),-(Analítico!C$1&lt;='Gastos Gerais'!$E$4:$E$999),-('Gastos Gerais'!$C$4:$C$999))</f>
        <v>0</v>
      </c>
      <c r="D74" s="149">
        <f>SUMPRODUCT(-('Gastos Gerais'!$B$4:$B$999=Analítico!$B74),-(Analítico!D$1&gt;='Gastos Gerais'!$D$4:$D$999),-(Analítico!D$1&lt;='Gastos Gerais'!$E$4:$E$999),-('Gastos Gerais'!$C$4:$C$999))</f>
        <v>6600</v>
      </c>
      <c r="E74" s="149">
        <f>SUMPRODUCT(-('Gastos Gerais'!$B$4:$B$999=Analítico!$B74),-(Analítico!E$1&gt;='Gastos Gerais'!$D$4:$D$999),-(Analítico!E$1&lt;='Gastos Gerais'!$E$4:$E$999),-('Gastos Gerais'!$C$4:$C$999))</f>
        <v>6600</v>
      </c>
      <c r="F74" s="149">
        <f>SUMPRODUCT(-('Gastos Gerais'!$B$4:$B$999=Analítico!$B74),-(Analítico!F$1&gt;='Gastos Gerais'!$D$4:$D$999),-(Analítico!F$1&lt;='Gastos Gerais'!$E$4:$E$999),-('Gastos Gerais'!$C$4:$C$999))</f>
        <v>6600</v>
      </c>
      <c r="G74" s="149">
        <f>SUMPRODUCT(-('Gastos Gerais'!$B$4:$B$999=Analítico!$B74),-(Analítico!G$1&gt;='Gastos Gerais'!$D$4:$D$999),-(Analítico!G$1&lt;='Gastos Gerais'!$E$4:$E$999),-('Gastos Gerais'!$C$4:$C$999))</f>
        <v>6600</v>
      </c>
      <c r="H74" s="149">
        <f>SUMPRODUCT(-('Gastos Gerais'!$B$4:$B$999=Analítico!$B74),-(Analítico!H$1&gt;='Gastos Gerais'!$D$4:$D$999),-(Analítico!H$1&lt;='Gastos Gerais'!$E$4:$E$999),-('Gastos Gerais'!$C$4:$C$999))</f>
        <v>6600</v>
      </c>
      <c r="I74" s="149">
        <f>SUMPRODUCT(-('Gastos Gerais'!$B$4:$B$999=Analítico!$B74),-(Analítico!I$1&gt;='Gastos Gerais'!$D$4:$D$999),-(Analítico!I$1&lt;='Gastos Gerais'!$E$4:$E$999),-('Gastos Gerais'!$C$4:$C$999))</f>
        <v>6600</v>
      </c>
      <c r="J74" s="149">
        <f>SUMPRODUCT(-('Gastos Gerais'!$B$4:$B$999=Analítico!$B74),-(Analítico!J$1&gt;='Gastos Gerais'!$D$4:$D$999),-(Analítico!J$1&lt;='Gastos Gerais'!$E$4:$E$999),-('Gastos Gerais'!$C$4:$C$999))</f>
        <v>6600</v>
      </c>
      <c r="K74" s="149">
        <f>SUMPRODUCT(-('Gastos Gerais'!$B$4:$B$999=Analítico!$B74),-(Analítico!K$1&gt;='Gastos Gerais'!$D$4:$D$999),-(Analítico!K$1&lt;='Gastos Gerais'!$E$4:$E$999),-('Gastos Gerais'!$C$4:$C$999))</f>
        <v>6600</v>
      </c>
      <c r="L74" s="149">
        <f>SUMPRODUCT(-('Gastos Gerais'!$B$4:$B$999=Analítico!$B74),-(Analítico!L$1&gt;='Gastos Gerais'!$D$4:$D$999),-(Analítico!L$1&lt;='Gastos Gerais'!$E$4:$E$999),-('Gastos Gerais'!$C$4:$C$999))</f>
        <v>6600</v>
      </c>
      <c r="M74" s="149">
        <f>SUMPRODUCT(-('Gastos Gerais'!$B$4:$B$999=Analítico!$B74),-(Analítico!M$1&gt;='Gastos Gerais'!$D$4:$D$999),-(Analítico!M$1&lt;='Gastos Gerais'!$E$4:$E$999),-('Gastos Gerais'!$C$4:$C$999))</f>
        <v>6600</v>
      </c>
      <c r="N74" s="149">
        <f>SUMPRODUCT(-('Gastos Gerais'!$B$4:$B$999=Analítico!$B74),-(Analítico!N$1&gt;='Gastos Gerais'!$D$4:$D$999),-(Analítico!N$1&lt;='Gastos Gerais'!$E$4:$E$999),-('Gastos Gerais'!$C$4:$C$999))</f>
        <v>6600</v>
      </c>
      <c r="O74" s="149">
        <f>SUMPRODUCT(-('Gastos Gerais'!$B$4:$B$999=Analítico!$B74),-(Analítico!O$1&gt;='Gastos Gerais'!$D$4:$D$999),-(Analítico!O$1&lt;='Gastos Gerais'!$E$4:$E$999),-('Gastos Gerais'!$C$4:$C$999))</f>
        <v>6600</v>
      </c>
      <c r="P74" s="149">
        <f>SUMPRODUCT(-('Gastos Gerais'!$B$4:$B$999=Analítico!$B74),-(Analítico!P$1&gt;='Gastos Gerais'!$D$4:$D$999),-(Analítico!P$1&lt;='Gastos Gerais'!$E$4:$E$999),-('Gastos Gerais'!$C$4:$C$999))</f>
        <v>6600</v>
      </c>
      <c r="Q74" s="149">
        <f>SUMPRODUCT(-('Gastos Gerais'!$B$4:$B$999=Analítico!$B74),-(Analítico!Q$1&gt;='Gastos Gerais'!$D$4:$D$999),-(Analítico!Q$1&lt;='Gastos Gerais'!$E$4:$E$999),-('Gastos Gerais'!$C$4:$C$999))</f>
        <v>6600</v>
      </c>
      <c r="R74" s="149">
        <f>SUMPRODUCT(-('Gastos Gerais'!$B$4:$B$999=Analítico!$B74),-(Analítico!R$1&gt;='Gastos Gerais'!$D$4:$D$999),-(Analítico!R$1&lt;='Gastos Gerais'!$E$4:$E$999),-('Gastos Gerais'!$C$4:$C$999))</f>
        <v>6600</v>
      </c>
      <c r="S74" s="149">
        <f>SUMPRODUCT(-('Gastos Gerais'!$B$4:$B$999=Analítico!$B74),-(Analítico!S$1&gt;='Gastos Gerais'!$D$4:$D$999),-(Analítico!S$1&lt;='Gastos Gerais'!$E$4:$E$999),-('Gastos Gerais'!$C$4:$C$999))</f>
        <v>6600</v>
      </c>
      <c r="T74" s="149">
        <f>SUMPRODUCT(-('Gastos Gerais'!$B$4:$B$999=Analítico!$B74),-(Analítico!T$1&gt;='Gastos Gerais'!$D$4:$D$999),-(Analítico!T$1&lt;='Gastos Gerais'!$E$4:$E$999),-('Gastos Gerais'!$C$4:$C$999))</f>
        <v>6600</v>
      </c>
      <c r="U74" s="149">
        <f>SUMPRODUCT(-('Gastos Gerais'!$B$4:$B$999=Analítico!$B74),-(Analítico!U$1&gt;='Gastos Gerais'!$D$4:$D$999),-(Analítico!U$1&lt;='Gastos Gerais'!$E$4:$E$999),-('Gastos Gerais'!$C$4:$C$999))</f>
        <v>6600</v>
      </c>
      <c r="V74" s="149">
        <f>SUMPRODUCT(-('Gastos Gerais'!$B$4:$B$999=Analítico!$B74),-(Analítico!V$1&gt;='Gastos Gerais'!$D$4:$D$999),-(Analítico!V$1&lt;='Gastos Gerais'!$E$4:$E$999),-('Gastos Gerais'!$C$4:$C$999))</f>
        <v>6600</v>
      </c>
      <c r="W74" s="149">
        <f>SUMPRODUCT(-('Gastos Gerais'!$B$4:$B$999=Analítico!$B74),-(Analítico!W$1&gt;='Gastos Gerais'!$D$4:$D$999),-(Analítico!W$1&lt;='Gastos Gerais'!$E$4:$E$999),-('Gastos Gerais'!$C$4:$C$999))</f>
        <v>6600</v>
      </c>
      <c r="X74" s="149">
        <f>SUMPRODUCT(-('Gastos Gerais'!$B$4:$B$999=Analítico!$B74),-(Analítico!X$1&gt;='Gastos Gerais'!$D$4:$D$999),-(Analítico!X$1&lt;='Gastos Gerais'!$E$4:$E$999),-('Gastos Gerais'!$C$4:$C$999))</f>
        <v>6600</v>
      </c>
      <c r="Y74" s="149">
        <f>SUMPRODUCT(-('Gastos Gerais'!$B$4:$B$999=Analítico!$B74),-(Analítico!Y$1&gt;='Gastos Gerais'!$D$4:$D$999),-(Analítico!Y$1&lt;='Gastos Gerais'!$E$4:$E$999),-('Gastos Gerais'!$C$4:$C$999))</f>
        <v>6600</v>
      </c>
      <c r="Z74" s="149">
        <f>SUMPRODUCT(-('Gastos Gerais'!$B$4:$B$999=Analítico!$B74),-(Analítico!Z$1&gt;='Gastos Gerais'!$D$4:$D$999),-(Analítico!Z$1&lt;='Gastos Gerais'!$E$4:$E$999),-('Gastos Gerais'!$C$4:$C$999))</f>
        <v>6600</v>
      </c>
      <c r="AA74" s="149">
        <f>SUMPRODUCT(-('Gastos Gerais'!$B$4:$B$999=Analítico!$B74),-(Analítico!AA$1&gt;='Gastos Gerais'!$D$4:$D$999),-(Analítico!AA$1&lt;='Gastos Gerais'!$E$4:$E$999),-('Gastos Gerais'!$C$4:$C$999))</f>
        <v>6600</v>
      </c>
      <c r="AB74" s="149">
        <f>SUMPRODUCT(-('Gastos Gerais'!$B$4:$B$999=Analítico!$B74),-(Analítico!AB$1&gt;='Gastos Gerais'!$D$4:$D$999),-(Analítico!AB$1&lt;='Gastos Gerais'!$E$4:$E$999),-('Gastos Gerais'!$C$4:$C$999))</f>
        <v>6600</v>
      </c>
      <c r="AC74" s="149">
        <f>SUMPRODUCT(-('Gastos Gerais'!$B$4:$B$999=Analítico!$B74),-(Analítico!AC$1&gt;='Gastos Gerais'!$D$4:$D$999),-(Analítico!AC$1&lt;='Gastos Gerais'!$E$4:$E$999),-('Gastos Gerais'!$C$4:$C$999))</f>
        <v>6600</v>
      </c>
      <c r="AD74" s="149">
        <f>SUMPRODUCT(-('Gastos Gerais'!$B$4:$B$999=Analítico!$B74),-(Analítico!AD$1&gt;='Gastos Gerais'!$D$4:$D$999),-(Analítico!AD$1&lt;='Gastos Gerais'!$E$4:$E$999),-('Gastos Gerais'!$C$4:$C$999))</f>
        <v>6600</v>
      </c>
      <c r="AE74" s="149">
        <f>SUMPRODUCT(-('Gastos Gerais'!$B$4:$B$999=Analítico!$B74),-(Analítico!AE$1&gt;='Gastos Gerais'!$D$4:$D$999),-(Analítico!AE$1&lt;='Gastos Gerais'!$E$4:$E$999),-('Gastos Gerais'!$C$4:$C$999))</f>
        <v>6600</v>
      </c>
      <c r="AF74" s="149">
        <f>SUMPRODUCT(-('Gastos Gerais'!$B$4:$B$999=Analítico!$B74),-(Analítico!AF$1&gt;='Gastos Gerais'!$D$4:$D$999),-(Analítico!AF$1&lt;='Gastos Gerais'!$E$4:$E$999),-('Gastos Gerais'!$C$4:$C$999))</f>
        <v>6600</v>
      </c>
      <c r="AG74" s="149">
        <f>SUMPRODUCT(-('Gastos Gerais'!$B$4:$B$999=Analítico!$B74),-(Analítico!AG$1&gt;='Gastos Gerais'!$D$4:$D$999),-(Analítico!AG$1&lt;='Gastos Gerais'!$E$4:$E$999),-('Gastos Gerais'!$C$4:$C$999))</f>
        <v>6600</v>
      </c>
      <c r="AH74" s="149">
        <f>SUMPRODUCT(-('Gastos Gerais'!$B$4:$B$999=Analítico!$B74),-(Analítico!AH$1&gt;='Gastos Gerais'!$D$4:$D$999),-(Analítico!AH$1&lt;='Gastos Gerais'!$E$4:$E$999),-('Gastos Gerais'!$C$4:$C$999))</f>
        <v>6600</v>
      </c>
      <c r="AI74" s="149">
        <f>SUMPRODUCT(-('Gastos Gerais'!$B$4:$B$999=Analítico!$B74),-(Analítico!AI$1&gt;='Gastos Gerais'!$D$4:$D$999),-(Analítico!AI$1&lt;='Gastos Gerais'!$E$4:$E$999),-('Gastos Gerais'!$C$4:$C$999))</f>
        <v>6600</v>
      </c>
      <c r="AJ74" s="149">
        <f>SUMPRODUCT(-('Gastos Gerais'!$B$4:$B$999=Analítico!$B74),-(Analítico!AJ$1&gt;='Gastos Gerais'!$D$4:$D$999),-(Analítico!AJ$1&lt;='Gastos Gerais'!$E$4:$E$999),-('Gastos Gerais'!$C$4:$C$999))</f>
        <v>6600</v>
      </c>
      <c r="AK74" s="149">
        <f>SUMPRODUCT(-('Gastos Gerais'!$B$4:$B$999=Analítico!$B74),-(Analítico!AK$1&gt;='Gastos Gerais'!$D$4:$D$999),-(Analítico!AK$1&lt;='Gastos Gerais'!$E$4:$E$999),-('Gastos Gerais'!$C$4:$C$999))</f>
        <v>6600</v>
      </c>
      <c r="AL74" s="149">
        <f>SUMPRODUCT(-('Gastos Gerais'!$B$4:$B$999=Analítico!$B74),-(Analítico!AL$1&gt;='Gastos Gerais'!$D$4:$D$999),-(Analítico!AL$1&lt;='Gastos Gerais'!$E$4:$E$999),-('Gastos Gerais'!$C$4:$C$999))</f>
        <v>6600</v>
      </c>
      <c r="AM74" s="149">
        <f>SUMPRODUCT(-('Gastos Gerais'!$B$4:$B$999=Analítico!$B74),-(Analítico!AM$1&gt;='Gastos Gerais'!$D$4:$D$999),-(Analítico!AM$1&lt;='Gastos Gerais'!$E$4:$E$999),-('Gastos Gerais'!$C$4:$C$999))</f>
        <v>6600</v>
      </c>
      <c r="AN74" s="149">
        <f>SUMPRODUCT(-('Gastos Gerais'!$B$4:$B$999=Analítico!$B74),-(Analítico!AN$1&gt;='Gastos Gerais'!$D$4:$D$999),-(Analítico!AN$1&lt;='Gastos Gerais'!$E$4:$E$999),-('Gastos Gerais'!$C$4:$C$999))</f>
        <v>6600</v>
      </c>
      <c r="AO74" s="149">
        <f>SUMPRODUCT(-('Gastos Gerais'!$B$4:$B$999=Analítico!$B74),-(Analítico!AO$1&gt;='Gastos Gerais'!$D$4:$D$999),-(Analítico!AO$1&lt;='Gastos Gerais'!$E$4:$E$999),-('Gastos Gerais'!$C$4:$C$999))</f>
        <v>6600</v>
      </c>
      <c r="AP74" s="149">
        <f>SUMPRODUCT(-('Gastos Gerais'!$B$4:$B$999=Analítico!$B74),-(Analítico!AP$1&gt;='Gastos Gerais'!$D$4:$D$999),-(Analítico!AP$1&lt;='Gastos Gerais'!$E$4:$E$999),-('Gastos Gerais'!$C$4:$C$999))</f>
        <v>6600</v>
      </c>
      <c r="AQ74" s="149">
        <f>SUMPRODUCT(-('Gastos Gerais'!$B$4:$B$999=Analítico!$B74),-(Analítico!AQ$1&gt;='Gastos Gerais'!$D$4:$D$999),-(Analítico!AQ$1&lt;='Gastos Gerais'!$E$4:$E$999),-('Gastos Gerais'!$C$4:$C$999))</f>
        <v>6600</v>
      </c>
      <c r="AR74" s="149">
        <f>SUMPRODUCT(-('Gastos Gerais'!$B$4:$B$999=Analítico!$B74),-(Analítico!AR$1&gt;='Gastos Gerais'!$D$4:$D$999),-(Analítico!AR$1&lt;='Gastos Gerais'!$E$4:$E$999),-('Gastos Gerais'!$C$4:$C$999))</f>
        <v>6600</v>
      </c>
      <c r="AS74" s="149">
        <f>SUMPRODUCT(-('Gastos Gerais'!$B$4:$B$999=Analítico!$B74),-(Analítico!AS$1&gt;='Gastos Gerais'!$D$4:$D$999),-(Analítico!AS$1&lt;='Gastos Gerais'!$E$4:$E$999),-('Gastos Gerais'!$C$4:$C$999))</f>
        <v>0</v>
      </c>
      <c r="AT74" s="149">
        <f>SUMPRODUCT(-('Gastos Gerais'!$B$4:$B$999=Analítico!$B74),-(Analítico!AT$1&gt;='Gastos Gerais'!$D$4:$D$999),-(Analítico!AT$1&lt;='Gastos Gerais'!$E$4:$E$999),-('Gastos Gerais'!$C$4:$C$999))</f>
        <v>0</v>
      </c>
      <c r="AU74" s="149">
        <f>SUMPRODUCT(-('Gastos Gerais'!$B$4:$B$999=Analítico!$B74),-(Analítico!AU$1&gt;='Gastos Gerais'!$D$4:$D$999),-(Analítico!AU$1&lt;='Gastos Gerais'!$E$4:$E$999),-('Gastos Gerais'!$C$4:$C$999))</f>
        <v>0</v>
      </c>
      <c r="AV74" s="149">
        <f>SUMPRODUCT(-('Gastos Gerais'!$B$4:$B$999=Analítico!$B74),-(Analítico!AV$1&gt;='Gastos Gerais'!$D$4:$D$999),-(Analítico!AV$1&lt;='Gastos Gerais'!$E$4:$E$999),-('Gastos Gerais'!$C$4:$C$999))</f>
        <v>0</v>
      </c>
      <c r="AW74" s="149">
        <f>SUMPRODUCT(-('Gastos Gerais'!$B$4:$B$999=Analítico!$B74),-(Analítico!AW$1&gt;='Gastos Gerais'!$D$4:$D$999),-(Analítico!AW$1&lt;='Gastos Gerais'!$E$4:$E$999),-('Gastos Gerais'!$C$4:$C$999))</f>
        <v>0</v>
      </c>
      <c r="AX74" s="149">
        <f>SUMPRODUCT(-('Gastos Gerais'!$B$4:$B$999=Analítico!$B74),-(Analítico!AX$1&gt;='Gastos Gerais'!$D$4:$D$999),-(Analítico!AX$1&lt;='Gastos Gerais'!$E$4:$E$999),-('Gastos Gerais'!$C$4:$C$999))</f>
        <v>0</v>
      </c>
      <c r="AY74" s="144">
        <f t="shared" si="49"/>
        <v>270600</v>
      </c>
      <c r="AZ74" s="156">
        <f t="shared" ca="1" si="50"/>
        <v>2.2585550725342149E-3</v>
      </c>
      <c r="BJ74" s="247"/>
      <c r="BK74" s="247"/>
    </row>
    <row r="75" spans="1:63" s="99" customFormat="1" ht="23.25" customHeight="1">
      <c r="A75" s="216" t="s">
        <v>126</v>
      </c>
      <c r="B75" s="219" t="s">
        <v>450</v>
      </c>
      <c r="C75" s="149">
        <f>SUMPRODUCT(-('Gastos Gerais'!$B$4:$B$999=Analítico!$B75),-(Analítico!C$1&gt;='Gastos Gerais'!$D$4:$D$999),-(Analítico!C$1&lt;='Gastos Gerais'!$E$4:$E$999),-('Gastos Gerais'!$C$4:$C$999))</f>
        <v>0</v>
      </c>
      <c r="D75" s="149">
        <f>SUMPRODUCT(-('Gastos Gerais'!$B$4:$B$999=Analítico!$B75),-(Analítico!D$1&gt;='Gastos Gerais'!$D$4:$D$999),-(Analítico!D$1&lt;='Gastos Gerais'!$E$4:$E$999),-('Gastos Gerais'!$C$4:$C$999))</f>
        <v>0</v>
      </c>
      <c r="E75" s="149">
        <f>SUMPRODUCT(-('Gastos Gerais'!$B$4:$B$999=Analítico!$B75),-(Analítico!E$1&gt;='Gastos Gerais'!$D$4:$D$999),-(Analítico!E$1&lt;='Gastos Gerais'!$E$4:$E$999),-('Gastos Gerais'!$C$4:$C$999))</f>
        <v>0</v>
      </c>
      <c r="F75" s="149">
        <f>SUMPRODUCT(-('Gastos Gerais'!$B$4:$B$999=Analítico!$B75),-(Analítico!F$1&gt;='Gastos Gerais'!$D$4:$D$999),-(Analítico!F$1&lt;='Gastos Gerais'!$E$4:$E$999),-('Gastos Gerais'!$C$4:$C$999))</f>
        <v>0</v>
      </c>
      <c r="G75" s="149">
        <f>SUMPRODUCT(-('Gastos Gerais'!$B$4:$B$999=Analítico!$B75),-(Analítico!G$1&gt;='Gastos Gerais'!$D$4:$D$999),-(Analítico!G$1&lt;='Gastos Gerais'!$E$4:$E$999),-('Gastos Gerais'!$C$4:$C$999))</f>
        <v>0</v>
      </c>
      <c r="H75" s="149">
        <f>SUMPRODUCT(-('Gastos Gerais'!$B$4:$B$999=Analítico!$B75),-(Analítico!H$1&gt;='Gastos Gerais'!$D$4:$D$999),-(Analítico!H$1&lt;='Gastos Gerais'!$E$4:$E$999),-('Gastos Gerais'!$C$4:$C$999))</f>
        <v>0</v>
      </c>
      <c r="I75" s="149">
        <f>SUMPRODUCT(-('Gastos Gerais'!$B$4:$B$999=Analítico!$B75),-(Analítico!I$1&gt;='Gastos Gerais'!$D$4:$D$999),-(Analítico!I$1&lt;='Gastos Gerais'!$E$4:$E$999),-('Gastos Gerais'!$C$4:$C$999))</f>
        <v>0</v>
      </c>
      <c r="J75" s="149">
        <f>SUMPRODUCT(-('Gastos Gerais'!$B$4:$B$999=Analítico!$B75),-(Analítico!J$1&gt;='Gastos Gerais'!$D$4:$D$999),-(Analítico!J$1&lt;='Gastos Gerais'!$E$4:$E$999),-('Gastos Gerais'!$C$4:$C$999))</f>
        <v>0</v>
      </c>
      <c r="K75" s="149">
        <f>SUMPRODUCT(-('Gastos Gerais'!$B$4:$B$999=Analítico!$B75),-(Analítico!K$1&gt;='Gastos Gerais'!$D$4:$D$999),-(Analítico!K$1&lt;='Gastos Gerais'!$E$4:$E$999),-('Gastos Gerais'!$C$4:$C$999))</f>
        <v>0</v>
      </c>
      <c r="L75" s="149">
        <f>SUMPRODUCT(-('Gastos Gerais'!$B$4:$B$999=Analítico!$B75),-(Analítico!L$1&gt;='Gastos Gerais'!$D$4:$D$999),-(Analítico!L$1&lt;='Gastos Gerais'!$E$4:$E$999),-('Gastos Gerais'!$C$4:$C$999))</f>
        <v>0</v>
      </c>
      <c r="M75" s="149">
        <f>SUMPRODUCT(-('Gastos Gerais'!$B$4:$B$999=Analítico!$B75),-(Analítico!M$1&gt;='Gastos Gerais'!$D$4:$D$999),-(Analítico!M$1&lt;='Gastos Gerais'!$E$4:$E$999),-('Gastos Gerais'!$C$4:$C$999))</f>
        <v>0</v>
      </c>
      <c r="N75" s="149">
        <f>SUMPRODUCT(-('Gastos Gerais'!$B$4:$B$999=Analítico!$B75),-(Analítico!N$1&gt;='Gastos Gerais'!$D$4:$D$999),-(Analítico!N$1&lt;='Gastos Gerais'!$E$4:$E$999),-('Gastos Gerais'!$C$4:$C$999))</f>
        <v>0</v>
      </c>
      <c r="O75" s="149">
        <f>SUMPRODUCT(-('Gastos Gerais'!$B$4:$B$999=Analítico!$B75),-(Analítico!O$1&gt;='Gastos Gerais'!$D$4:$D$999),-(Analítico!O$1&lt;='Gastos Gerais'!$E$4:$E$999),-('Gastos Gerais'!$C$4:$C$999))</f>
        <v>0</v>
      </c>
      <c r="P75" s="149">
        <f>SUMPRODUCT(-('Gastos Gerais'!$B$4:$B$999=Analítico!$B75),-(Analítico!P$1&gt;='Gastos Gerais'!$D$4:$D$999),-(Analítico!P$1&lt;='Gastos Gerais'!$E$4:$E$999),-('Gastos Gerais'!$C$4:$C$999))</f>
        <v>0</v>
      </c>
      <c r="Q75" s="149">
        <f>SUMPRODUCT(-('Gastos Gerais'!$B$4:$B$999=Analítico!$B75),-(Analítico!Q$1&gt;='Gastos Gerais'!$D$4:$D$999),-(Analítico!Q$1&lt;='Gastos Gerais'!$E$4:$E$999),-('Gastos Gerais'!$C$4:$C$999))</f>
        <v>0</v>
      </c>
      <c r="R75" s="149">
        <f>SUMPRODUCT(-('Gastos Gerais'!$B$4:$B$999=Analítico!$B75),-(Analítico!R$1&gt;='Gastos Gerais'!$D$4:$D$999),-(Analítico!R$1&lt;='Gastos Gerais'!$E$4:$E$999),-('Gastos Gerais'!$C$4:$C$999))</f>
        <v>0</v>
      </c>
      <c r="S75" s="149">
        <f>SUMPRODUCT(-('Gastos Gerais'!$B$4:$B$999=Analítico!$B75),-(Analítico!S$1&gt;='Gastos Gerais'!$D$4:$D$999),-(Analítico!S$1&lt;='Gastos Gerais'!$E$4:$E$999),-('Gastos Gerais'!$C$4:$C$999))</f>
        <v>0</v>
      </c>
      <c r="T75" s="149">
        <f>SUMPRODUCT(-('Gastos Gerais'!$B$4:$B$999=Analítico!$B75),-(Analítico!T$1&gt;='Gastos Gerais'!$D$4:$D$999),-(Analítico!T$1&lt;='Gastos Gerais'!$E$4:$E$999),-('Gastos Gerais'!$C$4:$C$999))</f>
        <v>0</v>
      </c>
      <c r="U75" s="149">
        <f>SUMPRODUCT(-('Gastos Gerais'!$B$4:$B$999=Analítico!$B75),-(Analítico!U$1&gt;='Gastos Gerais'!$D$4:$D$999),-(Analítico!U$1&lt;='Gastos Gerais'!$E$4:$E$999),-('Gastos Gerais'!$C$4:$C$999))</f>
        <v>0</v>
      </c>
      <c r="V75" s="149">
        <f>SUMPRODUCT(-('Gastos Gerais'!$B$4:$B$999=Analítico!$B75),-(Analítico!V$1&gt;='Gastos Gerais'!$D$4:$D$999),-(Analítico!V$1&lt;='Gastos Gerais'!$E$4:$E$999),-('Gastos Gerais'!$C$4:$C$999))</f>
        <v>0</v>
      </c>
      <c r="W75" s="149">
        <f>SUMPRODUCT(-('Gastos Gerais'!$B$4:$B$999=Analítico!$B75),-(Analítico!W$1&gt;='Gastos Gerais'!$D$4:$D$999),-(Analítico!W$1&lt;='Gastos Gerais'!$E$4:$E$999),-('Gastos Gerais'!$C$4:$C$999))</f>
        <v>0</v>
      </c>
      <c r="X75" s="149">
        <f>SUMPRODUCT(-('Gastos Gerais'!$B$4:$B$999=Analítico!$B75),-(Analítico!X$1&gt;='Gastos Gerais'!$D$4:$D$999),-(Analítico!X$1&lt;='Gastos Gerais'!$E$4:$E$999),-('Gastos Gerais'!$C$4:$C$999))</f>
        <v>0</v>
      </c>
      <c r="Y75" s="149">
        <f>SUMPRODUCT(-('Gastos Gerais'!$B$4:$B$999=Analítico!$B75),-(Analítico!Y$1&gt;='Gastos Gerais'!$D$4:$D$999),-(Analítico!Y$1&lt;='Gastos Gerais'!$E$4:$E$999),-('Gastos Gerais'!$C$4:$C$999))</f>
        <v>0</v>
      </c>
      <c r="Z75" s="149">
        <f>SUMPRODUCT(-('Gastos Gerais'!$B$4:$B$999=Analítico!$B75),-(Analítico!Z$1&gt;='Gastos Gerais'!$D$4:$D$999),-(Analítico!Z$1&lt;='Gastos Gerais'!$E$4:$E$999),-('Gastos Gerais'!$C$4:$C$999))</f>
        <v>0</v>
      </c>
      <c r="AA75" s="149">
        <f>SUMPRODUCT(-('Gastos Gerais'!$B$4:$B$999=Analítico!$B75),-(Analítico!AA$1&gt;='Gastos Gerais'!$D$4:$D$999),-(Analítico!AA$1&lt;='Gastos Gerais'!$E$4:$E$999),-('Gastos Gerais'!$C$4:$C$999))</f>
        <v>0</v>
      </c>
      <c r="AB75" s="149">
        <f>SUMPRODUCT(-('Gastos Gerais'!$B$4:$B$999=Analítico!$B75),-(Analítico!AB$1&gt;='Gastos Gerais'!$D$4:$D$999),-(Analítico!AB$1&lt;='Gastos Gerais'!$E$4:$E$999),-('Gastos Gerais'!$C$4:$C$999))</f>
        <v>0</v>
      </c>
      <c r="AC75" s="149">
        <f>SUMPRODUCT(-('Gastos Gerais'!$B$4:$B$999=Analítico!$B75),-(Analítico!AC$1&gt;='Gastos Gerais'!$D$4:$D$999),-(Analítico!AC$1&lt;='Gastos Gerais'!$E$4:$E$999),-('Gastos Gerais'!$C$4:$C$999))</f>
        <v>0</v>
      </c>
      <c r="AD75" s="149">
        <f>SUMPRODUCT(-('Gastos Gerais'!$B$4:$B$999=Analítico!$B75),-(Analítico!AD$1&gt;='Gastos Gerais'!$D$4:$D$999),-(Analítico!AD$1&lt;='Gastos Gerais'!$E$4:$E$999),-('Gastos Gerais'!$C$4:$C$999))</f>
        <v>0</v>
      </c>
      <c r="AE75" s="149">
        <f>SUMPRODUCT(-('Gastos Gerais'!$B$4:$B$999=Analítico!$B75),-(Analítico!AE$1&gt;='Gastos Gerais'!$D$4:$D$999),-(Analítico!AE$1&lt;='Gastos Gerais'!$E$4:$E$999),-('Gastos Gerais'!$C$4:$C$999))</f>
        <v>0</v>
      </c>
      <c r="AF75" s="149">
        <f>SUMPRODUCT(-('Gastos Gerais'!$B$4:$B$999=Analítico!$B75),-(Analítico!AF$1&gt;='Gastos Gerais'!$D$4:$D$999),-(Analítico!AF$1&lt;='Gastos Gerais'!$E$4:$E$999),-('Gastos Gerais'!$C$4:$C$999))</f>
        <v>0</v>
      </c>
      <c r="AG75" s="149">
        <f>SUMPRODUCT(-('Gastos Gerais'!$B$4:$B$999=Analítico!$B75),-(Analítico!AG$1&gt;='Gastos Gerais'!$D$4:$D$999),-(Analítico!AG$1&lt;='Gastos Gerais'!$E$4:$E$999),-('Gastos Gerais'!$C$4:$C$999))</f>
        <v>0</v>
      </c>
      <c r="AH75" s="149">
        <f>SUMPRODUCT(-('Gastos Gerais'!$B$4:$B$999=Analítico!$B75),-(Analítico!AH$1&gt;='Gastos Gerais'!$D$4:$D$999),-(Analítico!AH$1&lt;='Gastos Gerais'!$E$4:$E$999),-('Gastos Gerais'!$C$4:$C$999))</f>
        <v>0</v>
      </c>
      <c r="AI75" s="149">
        <f>SUMPRODUCT(-('Gastos Gerais'!$B$4:$B$999=Analítico!$B75),-(Analítico!AI$1&gt;='Gastos Gerais'!$D$4:$D$999),-(Analítico!AI$1&lt;='Gastos Gerais'!$E$4:$E$999),-('Gastos Gerais'!$C$4:$C$999))</f>
        <v>0</v>
      </c>
      <c r="AJ75" s="149">
        <f>SUMPRODUCT(-('Gastos Gerais'!$B$4:$B$999=Analítico!$B75),-(Analítico!AJ$1&gt;='Gastos Gerais'!$D$4:$D$999),-(Analítico!AJ$1&lt;='Gastos Gerais'!$E$4:$E$999),-('Gastos Gerais'!$C$4:$C$999))</f>
        <v>0</v>
      </c>
      <c r="AK75" s="149">
        <f>SUMPRODUCT(-('Gastos Gerais'!$B$4:$B$999=Analítico!$B75),-(Analítico!AK$1&gt;='Gastos Gerais'!$D$4:$D$999),-(Analítico!AK$1&lt;='Gastos Gerais'!$E$4:$E$999),-('Gastos Gerais'!$C$4:$C$999))</f>
        <v>0</v>
      </c>
      <c r="AL75" s="149">
        <f>SUMPRODUCT(-('Gastos Gerais'!$B$4:$B$999=Analítico!$B75),-(Analítico!AL$1&gt;='Gastos Gerais'!$D$4:$D$999),-(Analítico!AL$1&lt;='Gastos Gerais'!$E$4:$E$999),-('Gastos Gerais'!$C$4:$C$999))</f>
        <v>0</v>
      </c>
      <c r="AM75" s="149">
        <f>SUMPRODUCT(-('Gastos Gerais'!$B$4:$B$999=Analítico!$B75),-(Analítico!AM$1&gt;='Gastos Gerais'!$D$4:$D$999),-(Analítico!AM$1&lt;='Gastos Gerais'!$E$4:$E$999),-('Gastos Gerais'!$C$4:$C$999))</f>
        <v>0</v>
      </c>
      <c r="AN75" s="149">
        <f>SUMPRODUCT(-('Gastos Gerais'!$B$4:$B$999=Analítico!$B75),-(Analítico!AN$1&gt;='Gastos Gerais'!$D$4:$D$999),-(Analítico!AN$1&lt;='Gastos Gerais'!$E$4:$E$999),-('Gastos Gerais'!$C$4:$C$999))</f>
        <v>0</v>
      </c>
      <c r="AO75" s="149">
        <f>SUMPRODUCT(-('Gastos Gerais'!$B$4:$B$999=Analítico!$B75),-(Analítico!AO$1&gt;='Gastos Gerais'!$D$4:$D$999),-(Analítico!AO$1&lt;='Gastos Gerais'!$E$4:$E$999),-('Gastos Gerais'!$C$4:$C$999))</f>
        <v>0</v>
      </c>
      <c r="AP75" s="149">
        <f>SUMPRODUCT(-('Gastos Gerais'!$B$4:$B$999=Analítico!$B75),-(Analítico!AP$1&gt;='Gastos Gerais'!$D$4:$D$999),-(Analítico!AP$1&lt;='Gastos Gerais'!$E$4:$E$999),-('Gastos Gerais'!$C$4:$C$999))</f>
        <v>0</v>
      </c>
      <c r="AQ75" s="149">
        <f>SUMPRODUCT(-('Gastos Gerais'!$B$4:$B$999=Analítico!$B75),-(Analítico!AQ$1&gt;='Gastos Gerais'!$D$4:$D$999),-(Analítico!AQ$1&lt;='Gastos Gerais'!$E$4:$E$999),-('Gastos Gerais'!$C$4:$C$999))</f>
        <v>0</v>
      </c>
      <c r="AR75" s="149">
        <f>SUMPRODUCT(-('Gastos Gerais'!$B$4:$B$999=Analítico!$B75),-(Analítico!AR$1&gt;='Gastos Gerais'!$D$4:$D$999),-(Analítico!AR$1&lt;='Gastos Gerais'!$E$4:$E$999),-('Gastos Gerais'!$C$4:$C$999))</f>
        <v>0</v>
      </c>
      <c r="AS75" s="149">
        <f>SUMPRODUCT(-('Gastos Gerais'!$B$4:$B$999=Analítico!$B75),-(Analítico!AS$1&gt;='Gastos Gerais'!$D$4:$D$999),-(Analítico!AS$1&lt;='Gastos Gerais'!$E$4:$E$999),-('Gastos Gerais'!$C$4:$C$999))</f>
        <v>0</v>
      </c>
      <c r="AT75" s="149">
        <f>SUMPRODUCT(-('Gastos Gerais'!$B$4:$B$999=Analítico!$B75),-(Analítico!AT$1&gt;='Gastos Gerais'!$D$4:$D$999),-(Analítico!AT$1&lt;='Gastos Gerais'!$E$4:$E$999),-('Gastos Gerais'!$C$4:$C$999))</f>
        <v>0</v>
      </c>
      <c r="AU75" s="149">
        <f>SUMPRODUCT(-('Gastos Gerais'!$B$4:$B$999=Analítico!$B75),-(Analítico!AU$1&gt;='Gastos Gerais'!$D$4:$D$999),-(Analítico!AU$1&lt;='Gastos Gerais'!$E$4:$E$999),-('Gastos Gerais'!$C$4:$C$999))</f>
        <v>0</v>
      </c>
      <c r="AV75" s="149">
        <f>SUMPRODUCT(-('Gastos Gerais'!$B$4:$B$999=Analítico!$B75),-(Analítico!AV$1&gt;='Gastos Gerais'!$D$4:$D$999),-(Analítico!AV$1&lt;='Gastos Gerais'!$E$4:$E$999),-('Gastos Gerais'!$C$4:$C$999))</f>
        <v>0</v>
      </c>
      <c r="AW75" s="149">
        <f>SUMPRODUCT(-('Gastos Gerais'!$B$4:$B$999=Analítico!$B75),-(Analítico!AW$1&gt;='Gastos Gerais'!$D$4:$D$999),-(Analítico!AW$1&lt;='Gastos Gerais'!$E$4:$E$999),-('Gastos Gerais'!$C$4:$C$999))</f>
        <v>0</v>
      </c>
      <c r="AX75" s="149">
        <f>SUMPRODUCT(-('Gastos Gerais'!$B$4:$B$999=Analítico!$B75),-(Analítico!AX$1&gt;='Gastos Gerais'!$D$4:$D$999),-(Analítico!AX$1&lt;='Gastos Gerais'!$E$4:$E$999),-('Gastos Gerais'!$C$4:$C$999))</f>
        <v>0</v>
      </c>
      <c r="AY75" s="144">
        <f t="shared" si="49"/>
        <v>0</v>
      </c>
      <c r="AZ75" s="156">
        <f t="shared" ca="1" si="50"/>
        <v>0</v>
      </c>
      <c r="BJ75" s="247"/>
      <c r="BK75" s="247"/>
    </row>
    <row r="76" spans="1:63" s="99" customFormat="1" ht="22.5">
      <c r="A76" s="216" t="s">
        <v>127</v>
      </c>
      <c r="B76" s="219" t="s">
        <v>191</v>
      </c>
      <c r="C76" s="149">
        <f>SUMPRODUCT(-('Gastos Gerais'!$B$4:$B$999=Analítico!$B76),-(Analítico!C$1&gt;='Gastos Gerais'!$D$4:$D$999),-(Analítico!C$1&lt;='Gastos Gerais'!$E$4:$E$999),-('Gastos Gerais'!$C$4:$C$999))</f>
        <v>0</v>
      </c>
      <c r="D76" s="149">
        <f>SUMPRODUCT(-('Gastos Gerais'!$B$4:$B$999=Analítico!$B76),-(Analítico!D$1&gt;='Gastos Gerais'!$D$4:$D$999),-(Analítico!D$1&lt;='Gastos Gerais'!$E$4:$E$999),-('Gastos Gerais'!$C$4:$C$999))</f>
        <v>0</v>
      </c>
      <c r="E76" s="149">
        <f>SUMPRODUCT(-('Gastos Gerais'!$B$4:$B$999=Analítico!$B76),-(Analítico!E$1&gt;='Gastos Gerais'!$D$4:$D$999),-(Analítico!E$1&lt;='Gastos Gerais'!$E$4:$E$999),-('Gastos Gerais'!$C$4:$C$999))</f>
        <v>0</v>
      </c>
      <c r="F76" s="149">
        <f>SUMPRODUCT(-('Gastos Gerais'!$B$4:$B$999=Analítico!$B76),-(Analítico!F$1&gt;='Gastos Gerais'!$D$4:$D$999),-(Analítico!F$1&lt;='Gastos Gerais'!$E$4:$E$999),-('Gastos Gerais'!$C$4:$C$999))</f>
        <v>0</v>
      </c>
      <c r="G76" s="149">
        <f>SUMPRODUCT(-('Gastos Gerais'!$B$4:$B$999=Analítico!$B76),-(Analítico!G$1&gt;='Gastos Gerais'!$D$4:$D$999),-(Analítico!G$1&lt;='Gastos Gerais'!$E$4:$E$999),-('Gastos Gerais'!$C$4:$C$999))</f>
        <v>0</v>
      </c>
      <c r="H76" s="149">
        <f>SUMPRODUCT(-('Gastos Gerais'!$B$4:$B$999=Analítico!$B76),-(Analítico!H$1&gt;='Gastos Gerais'!$D$4:$D$999),-(Analítico!H$1&lt;='Gastos Gerais'!$E$4:$E$999),-('Gastos Gerais'!$C$4:$C$999))</f>
        <v>0</v>
      </c>
      <c r="I76" s="149">
        <f>SUMPRODUCT(-('Gastos Gerais'!$B$4:$B$999=Analítico!$B76),-(Analítico!I$1&gt;='Gastos Gerais'!$D$4:$D$999),-(Analítico!I$1&lt;='Gastos Gerais'!$E$4:$E$999),-('Gastos Gerais'!$C$4:$C$999))</f>
        <v>0</v>
      </c>
      <c r="J76" s="149">
        <f>SUMPRODUCT(-('Gastos Gerais'!$B$4:$B$999=Analítico!$B76),-(Analítico!J$1&gt;='Gastos Gerais'!$D$4:$D$999),-(Analítico!J$1&lt;='Gastos Gerais'!$E$4:$E$999),-('Gastos Gerais'!$C$4:$C$999))</f>
        <v>0</v>
      </c>
      <c r="K76" s="149">
        <f>SUMPRODUCT(-('Gastos Gerais'!$B$4:$B$999=Analítico!$B76),-(Analítico!K$1&gt;='Gastos Gerais'!$D$4:$D$999),-(Analítico!K$1&lt;='Gastos Gerais'!$E$4:$E$999),-('Gastos Gerais'!$C$4:$C$999))</f>
        <v>0</v>
      </c>
      <c r="L76" s="149">
        <f>SUMPRODUCT(-('Gastos Gerais'!$B$4:$B$999=Analítico!$B76),-(Analítico!L$1&gt;='Gastos Gerais'!$D$4:$D$999),-(Analítico!L$1&lt;='Gastos Gerais'!$E$4:$E$999),-('Gastos Gerais'!$C$4:$C$999))</f>
        <v>0</v>
      </c>
      <c r="M76" s="149">
        <f>SUMPRODUCT(-('Gastos Gerais'!$B$4:$B$999=Analítico!$B76),-(Analítico!M$1&gt;='Gastos Gerais'!$D$4:$D$999),-(Analítico!M$1&lt;='Gastos Gerais'!$E$4:$E$999),-('Gastos Gerais'!$C$4:$C$999))</f>
        <v>0</v>
      </c>
      <c r="N76" s="149">
        <f>SUMPRODUCT(-('Gastos Gerais'!$B$4:$B$999=Analítico!$B76),-(Analítico!N$1&gt;='Gastos Gerais'!$D$4:$D$999),-(Analítico!N$1&lt;='Gastos Gerais'!$E$4:$E$999),-('Gastos Gerais'!$C$4:$C$999))</f>
        <v>0</v>
      </c>
      <c r="O76" s="149">
        <f>SUMPRODUCT(-('Gastos Gerais'!$B$4:$B$999=Analítico!$B76),-(Analítico!O$1&gt;='Gastos Gerais'!$D$4:$D$999),-(Analítico!O$1&lt;='Gastos Gerais'!$E$4:$E$999),-('Gastos Gerais'!$C$4:$C$999))</f>
        <v>0</v>
      </c>
      <c r="P76" s="149">
        <f>SUMPRODUCT(-('Gastos Gerais'!$B$4:$B$999=Analítico!$B76),-(Analítico!P$1&gt;='Gastos Gerais'!$D$4:$D$999),-(Analítico!P$1&lt;='Gastos Gerais'!$E$4:$E$999),-('Gastos Gerais'!$C$4:$C$999))</f>
        <v>0</v>
      </c>
      <c r="Q76" s="149">
        <f>SUMPRODUCT(-('Gastos Gerais'!$B$4:$B$999=Analítico!$B76),-(Analítico!Q$1&gt;='Gastos Gerais'!$D$4:$D$999),-(Analítico!Q$1&lt;='Gastos Gerais'!$E$4:$E$999),-('Gastos Gerais'!$C$4:$C$999))</f>
        <v>0</v>
      </c>
      <c r="R76" s="149">
        <f>SUMPRODUCT(-('Gastos Gerais'!$B$4:$B$999=Analítico!$B76),-(Analítico!R$1&gt;='Gastos Gerais'!$D$4:$D$999),-(Analítico!R$1&lt;='Gastos Gerais'!$E$4:$E$999),-('Gastos Gerais'!$C$4:$C$999))</f>
        <v>0</v>
      </c>
      <c r="S76" s="149">
        <f>SUMPRODUCT(-('Gastos Gerais'!$B$4:$B$999=Analítico!$B76),-(Analítico!S$1&gt;='Gastos Gerais'!$D$4:$D$999),-(Analítico!S$1&lt;='Gastos Gerais'!$E$4:$E$999),-('Gastos Gerais'!$C$4:$C$999))</f>
        <v>0</v>
      </c>
      <c r="T76" s="149">
        <f>SUMPRODUCT(-('Gastos Gerais'!$B$4:$B$999=Analítico!$B76),-(Analítico!T$1&gt;='Gastos Gerais'!$D$4:$D$999),-(Analítico!T$1&lt;='Gastos Gerais'!$E$4:$E$999),-('Gastos Gerais'!$C$4:$C$999))</f>
        <v>0</v>
      </c>
      <c r="U76" s="149">
        <f>SUMPRODUCT(-('Gastos Gerais'!$B$4:$B$999=Analítico!$B76),-(Analítico!U$1&gt;='Gastos Gerais'!$D$4:$D$999),-(Analítico!U$1&lt;='Gastos Gerais'!$E$4:$E$999),-('Gastos Gerais'!$C$4:$C$999))</f>
        <v>0</v>
      </c>
      <c r="V76" s="149">
        <f>SUMPRODUCT(-('Gastos Gerais'!$B$4:$B$999=Analítico!$B76),-(Analítico!V$1&gt;='Gastos Gerais'!$D$4:$D$999),-(Analítico!V$1&lt;='Gastos Gerais'!$E$4:$E$999),-('Gastos Gerais'!$C$4:$C$999))</f>
        <v>0</v>
      </c>
      <c r="W76" s="149">
        <f>SUMPRODUCT(-('Gastos Gerais'!$B$4:$B$999=Analítico!$B76),-(Analítico!W$1&gt;='Gastos Gerais'!$D$4:$D$999),-(Analítico!W$1&lt;='Gastos Gerais'!$E$4:$E$999),-('Gastos Gerais'!$C$4:$C$999))</f>
        <v>0</v>
      </c>
      <c r="X76" s="149">
        <f>SUMPRODUCT(-('Gastos Gerais'!$B$4:$B$999=Analítico!$B76),-(Analítico!X$1&gt;='Gastos Gerais'!$D$4:$D$999),-(Analítico!X$1&lt;='Gastos Gerais'!$E$4:$E$999),-('Gastos Gerais'!$C$4:$C$999))</f>
        <v>0</v>
      </c>
      <c r="Y76" s="149">
        <f>SUMPRODUCT(-('Gastos Gerais'!$B$4:$B$999=Analítico!$B76),-(Analítico!Y$1&gt;='Gastos Gerais'!$D$4:$D$999),-(Analítico!Y$1&lt;='Gastos Gerais'!$E$4:$E$999),-('Gastos Gerais'!$C$4:$C$999))</f>
        <v>0</v>
      </c>
      <c r="Z76" s="149">
        <f>SUMPRODUCT(-('Gastos Gerais'!$B$4:$B$999=Analítico!$B76),-(Analítico!Z$1&gt;='Gastos Gerais'!$D$4:$D$999),-(Analítico!Z$1&lt;='Gastos Gerais'!$E$4:$E$999),-('Gastos Gerais'!$C$4:$C$999))</f>
        <v>0</v>
      </c>
      <c r="AA76" s="149">
        <f>SUMPRODUCT(-('Gastos Gerais'!$B$4:$B$999=Analítico!$B76),-(Analítico!AA$1&gt;='Gastos Gerais'!$D$4:$D$999),-(Analítico!AA$1&lt;='Gastos Gerais'!$E$4:$E$999),-('Gastos Gerais'!$C$4:$C$999))</f>
        <v>0</v>
      </c>
      <c r="AB76" s="149">
        <f>SUMPRODUCT(-('Gastos Gerais'!$B$4:$B$999=Analítico!$B76),-(Analítico!AB$1&gt;='Gastos Gerais'!$D$4:$D$999),-(Analítico!AB$1&lt;='Gastos Gerais'!$E$4:$E$999),-('Gastos Gerais'!$C$4:$C$999))</f>
        <v>0</v>
      </c>
      <c r="AC76" s="149">
        <f>SUMPRODUCT(-('Gastos Gerais'!$B$4:$B$999=Analítico!$B76),-(Analítico!AC$1&gt;='Gastos Gerais'!$D$4:$D$999),-(Analítico!AC$1&lt;='Gastos Gerais'!$E$4:$E$999),-('Gastos Gerais'!$C$4:$C$999))</f>
        <v>0</v>
      </c>
      <c r="AD76" s="149">
        <f>SUMPRODUCT(-('Gastos Gerais'!$B$4:$B$999=Analítico!$B76),-(Analítico!AD$1&gt;='Gastos Gerais'!$D$4:$D$999),-(Analítico!AD$1&lt;='Gastos Gerais'!$E$4:$E$999),-('Gastos Gerais'!$C$4:$C$999))</f>
        <v>0</v>
      </c>
      <c r="AE76" s="149">
        <f>SUMPRODUCT(-('Gastos Gerais'!$B$4:$B$999=Analítico!$B76),-(Analítico!AE$1&gt;='Gastos Gerais'!$D$4:$D$999),-(Analítico!AE$1&lt;='Gastos Gerais'!$E$4:$E$999),-('Gastos Gerais'!$C$4:$C$999))</f>
        <v>0</v>
      </c>
      <c r="AF76" s="149">
        <f>SUMPRODUCT(-('Gastos Gerais'!$B$4:$B$999=Analítico!$B76),-(Analítico!AF$1&gt;='Gastos Gerais'!$D$4:$D$999),-(Analítico!AF$1&lt;='Gastos Gerais'!$E$4:$E$999),-('Gastos Gerais'!$C$4:$C$999))</f>
        <v>0</v>
      </c>
      <c r="AG76" s="149">
        <f>SUMPRODUCT(-('Gastos Gerais'!$B$4:$B$999=Analítico!$B76),-(Analítico!AG$1&gt;='Gastos Gerais'!$D$4:$D$999),-(Analítico!AG$1&lt;='Gastos Gerais'!$E$4:$E$999),-('Gastos Gerais'!$C$4:$C$999))</f>
        <v>0</v>
      </c>
      <c r="AH76" s="149">
        <f>SUMPRODUCT(-('Gastos Gerais'!$B$4:$B$999=Analítico!$B76),-(Analítico!AH$1&gt;='Gastos Gerais'!$D$4:$D$999),-(Analítico!AH$1&lt;='Gastos Gerais'!$E$4:$E$999),-('Gastos Gerais'!$C$4:$C$999))</f>
        <v>0</v>
      </c>
      <c r="AI76" s="149">
        <f>SUMPRODUCT(-('Gastos Gerais'!$B$4:$B$999=Analítico!$B76),-(Analítico!AI$1&gt;='Gastos Gerais'!$D$4:$D$999),-(Analítico!AI$1&lt;='Gastos Gerais'!$E$4:$E$999),-('Gastos Gerais'!$C$4:$C$999))</f>
        <v>0</v>
      </c>
      <c r="AJ76" s="149">
        <f>SUMPRODUCT(-('Gastos Gerais'!$B$4:$B$999=Analítico!$B76),-(Analítico!AJ$1&gt;='Gastos Gerais'!$D$4:$D$999),-(Analítico!AJ$1&lt;='Gastos Gerais'!$E$4:$E$999),-('Gastos Gerais'!$C$4:$C$999))</f>
        <v>0</v>
      </c>
      <c r="AK76" s="149">
        <f>SUMPRODUCT(-('Gastos Gerais'!$B$4:$B$999=Analítico!$B76),-(Analítico!AK$1&gt;='Gastos Gerais'!$D$4:$D$999),-(Analítico!AK$1&lt;='Gastos Gerais'!$E$4:$E$999),-('Gastos Gerais'!$C$4:$C$999))</f>
        <v>0</v>
      </c>
      <c r="AL76" s="149">
        <f>SUMPRODUCT(-('Gastos Gerais'!$B$4:$B$999=Analítico!$B76),-(Analítico!AL$1&gt;='Gastos Gerais'!$D$4:$D$999),-(Analítico!AL$1&lt;='Gastos Gerais'!$E$4:$E$999),-('Gastos Gerais'!$C$4:$C$999))</f>
        <v>0</v>
      </c>
      <c r="AM76" s="149">
        <f>SUMPRODUCT(-('Gastos Gerais'!$B$4:$B$999=Analítico!$B76),-(Analítico!AM$1&gt;='Gastos Gerais'!$D$4:$D$999),-(Analítico!AM$1&lt;='Gastos Gerais'!$E$4:$E$999),-('Gastos Gerais'!$C$4:$C$999))</f>
        <v>0</v>
      </c>
      <c r="AN76" s="149">
        <f>SUMPRODUCT(-('Gastos Gerais'!$B$4:$B$999=Analítico!$B76),-(Analítico!AN$1&gt;='Gastos Gerais'!$D$4:$D$999),-(Analítico!AN$1&lt;='Gastos Gerais'!$E$4:$E$999),-('Gastos Gerais'!$C$4:$C$999))</f>
        <v>0</v>
      </c>
      <c r="AO76" s="149">
        <f>SUMPRODUCT(-('Gastos Gerais'!$B$4:$B$999=Analítico!$B76),-(Analítico!AO$1&gt;='Gastos Gerais'!$D$4:$D$999),-(Analítico!AO$1&lt;='Gastos Gerais'!$E$4:$E$999),-('Gastos Gerais'!$C$4:$C$999))</f>
        <v>0</v>
      </c>
      <c r="AP76" s="149">
        <f>SUMPRODUCT(-('Gastos Gerais'!$B$4:$B$999=Analítico!$B76),-(Analítico!AP$1&gt;='Gastos Gerais'!$D$4:$D$999),-(Analítico!AP$1&lt;='Gastos Gerais'!$E$4:$E$999),-('Gastos Gerais'!$C$4:$C$999))</f>
        <v>0</v>
      </c>
      <c r="AQ76" s="149">
        <f>SUMPRODUCT(-('Gastos Gerais'!$B$4:$B$999=Analítico!$B76),-(Analítico!AQ$1&gt;='Gastos Gerais'!$D$4:$D$999),-(Analítico!AQ$1&lt;='Gastos Gerais'!$E$4:$E$999),-('Gastos Gerais'!$C$4:$C$999))</f>
        <v>0</v>
      </c>
      <c r="AR76" s="149">
        <f>SUMPRODUCT(-('Gastos Gerais'!$B$4:$B$999=Analítico!$B76),-(Analítico!AR$1&gt;='Gastos Gerais'!$D$4:$D$999),-(Analítico!AR$1&lt;='Gastos Gerais'!$E$4:$E$999),-('Gastos Gerais'!$C$4:$C$999))</f>
        <v>0</v>
      </c>
      <c r="AS76" s="149">
        <f>SUMPRODUCT(-('Gastos Gerais'!$B$4:$B$999=Analítico!$B76),-(Analítico!AS$1&gt;='Gastos Gerais'!$D$4:$D$999),-(Analítico!AS$1&lt;='Gastos Gerais'!$E$4:$E$999),-('Gastos Gerais'!$C$4:$C$999))</f>
        <v>0</v>
      </c>
      <c r="AT76" s="149">
        <f>SUMPRODUCT(-('Gastos Gerais'!$B$4:$B$999=Analítico!$B76),-(Analítico!AT$1&gt;='Gastos Gerais'!$D$4:$D$999),-(Analítico!AT$1&lt;='Gastos Gerais'!$E$4:$E$999),-('Gastos Gerais'!$C$4:$C$999))</f>
        <v>0</v>
      </c>
      <c r="AU76" s="149">
        <f>SUMPRODUCT(-('Gastos Gerais'!$B$4:$B$999=Analítico!$B76),-(Analítico!AU$1&gt;='Gastos Gerais'!$D$4:$D$999),-(Analítico!AU$1&lt;='Gastos Gerais'!$E$4:$E$999),-('Gastos Gerais'!$C$4:$C$999))</f>
        <v>0</v>
      </c>
      <c r="AV76" s="149">
        <f>SUMPRODUCT(-('Gastos Gerais'!$B$4:$B$999=Analítico!$B76),-(Analítico!AV$1&gt;='Gastos Gerais'!$D$4:$D$999),-(Analítico!AV$1&lt;='Gastos Gerais'!$E$4:$E$999),-('Gastos Gerais'!$C$4:$C$999))</f>
        <v>0</v>
      </c>
      <c r="AW76" s="149">
        <f>SUMPRODUCT(-('Gastos Gerais'!$B$4:$B$999=Analítico!$B76),-(Analítico!AW$1&gt;='Gastos Gerais'!$D$4:$D$999),-(Analítico!AW$1&lt;='Gastos Gerais'!$E$4:$E$999),-('Gastos Gerais'!$C$4:$C$999))</f>
        <v>0</v>
      </c>
      <c r="AX76" s="149">
        <f>SUMPRODUCT(-('Gastos Gerais'!$B$4:$B$999=Analítico!$B76),-(Analítico!AX$1&gt;='Gastos Gerais'!$D$4:$D$999),-(Analítico!AX$1&lt;='Gastos Gerais'!$E$4:$E$999),-('Gastos Gerais'!$C$4:$C$999))</f>
        <v>0</v>
      </c>
      <c r="AY76" s="144">
        <f t="shared" si="49"/>
        <v>0</v>
      </c>
      <c r="AZ76" s="156">
        <f t="shared" ca="1" si="50"/>
        <v>0</v>
      </c>
      <c r="BJ76" s="247"/>
      <c r="BK76" s="247"/>
    </row>
    <row r="77" spans="1:63" s="99" customFormat="1" ht="23.25" customHeight="1">
      <c r="A77" s="216" t="s">
        <v>128</v>
      </c>
      <c r="B77" s="219" t="s">
        <v>278</v>
      </c>
      <c r="C77" s="149">
        <f>SUMPRODUCT(-('Gastos Gerais'!$B$4:$B$999=Analítico!$B77),-(Analítico!C$1&gt;='Gastos Gerais'!$D$4:$D$999),-(Analítico!C$1&lt;='Gastos Gerais'!$E$4:$E$999),-('Gastos Gerais'!$C$4:$C$999))</f>
        <v>0</v>
      </c>
      <c r="D77" s="149">
        <f>SUMPRODUCT(-('Gastos Gerais'!$B$4:$B$999=Analítico!$B77),-(Analítico!D$1&gt;='Gastos Gerais'!$D$4:$D$999),-(Analítico!D$1&lt;='Gastos Gerais'!$E$4:$E$999),-('Gastos Gerais'!$C$4:$C$999))</f>
        <v>0</v>
      </c>
      <c r="E77" s="149">
        <f>SUMPRODUCT(-('Gastos Gerais'!$B$4:$B$999=Analítico!$B77),-(Analítico!E$1&gt;='Gastos Gerais'!$D$4:$D$999),-(Analítico!E$1&lt;='Gastos Gerais'!$E$4:$E$999),-('Gastos Gerais'!$C$4:$C$999))</f>
        <v>0</v>
      </c>
      <c r="F77" s="149">
        <f>SUMPRODUCT(-('Gastos Gerais'!$B$4:$B$999=Analítico!$B77),-(Analítico!F$1&gt;='Gastos Gerais'!$D$4:$D$999),-(Analítico!F$1&lt;='Gastos Gerais'!$E$4:$E$999),-('Gastos Gerais'!$C$4:$C$999))</f>
        <v>0</v>
      </c>
      <c r="G77" s="149">
        <f>SUMPRODUCT(-('Gastos Gerais'!$B$4:$B$999=Analítico!$B77),-(Analítico!G$1&gt;='Gastos Gerais'!$D$4:$D$999),-(Analítico!G$1&lt;='Gastos Gerais'!$E$4:$E$999),-('Gastos Gerais'!$C$4:$C$999))</f>
        <v>0</v>
      </c>
      <c r="H77" s="149">
        <f>SUMPRODUCT(-('Gastos Gerais'!$B$4:$B$999=Analítico!$B77),-(Analítico!H$1&gt;='Gastos Gerais'!$D$4:$D$999),-(Analítico!H$1&lt;='Gastos Gerais'!$E$4:$E$999),-('Gastos Gerais'!$C$4:$C$999))</f>
        <v>0</v>
      </c>
      <c r="I77" s="149">
        <f>SUMPRODUCT(-('Gastos Gerais'!$B$4:$B$999=Analítico!$B77),-(Analítico!I$1&gt;='Gastos Gerais'!$D$4:$D$999),-(Analítico!I$1&lt;='Gastos Gerais'!$E$4:$E$999),-('Gastos Gerais'!$C$4:$C$999))</f>
        <v>0</v>
      </c>
      <c r="J77" s="149">
        <f>SUMPRODUCT(-('Gastos Gerais'!$B$4:$B$999=Analítico!$B77),-(Analítico!J$1&gt;='Gastos Gerais'!$D$4:$D$999),-(Analítico!J$1&lt;='Gastos Gerais'!$E$4:$E$999),-('Gastos Gerais'!$C$4:$C$999))</f>
        <v>0</v>
      </c>
      <c r="K77" s="149">
        <f>SUMPRODUCT(-('Gastos Gerais'!$B$4:$B$999=Analítico!$B77),-(Analítico!K$1&gt;='Gastos Gerais'!$D$4:$D$999),-(Analítico!K$1&lt;='Gastos Gerais'!$E$4:$E$999),-('Gastos Gerais'!$C$4:$C$999))</f>
        <v>0</v>
      </c>
      <c r="L77" s="149">
        <f>SUMPRODUCT(-('Gastos Gerais'!$B$4:$B$999=Analítico!$B77),-(Analítico!L$1&gt;='Gastos Gerais'!$D$4:$D$999),-(Analítico!L$1&lt;='Gastos Gerais'!$E$4:$E$999),-('Gastos Gerais'!$C$4:$C$999))</f>
        <v>0</v>
      </c>
      <c r="M77" s="149">
        <f>SUMPRODUCT(-('Gastos Gerais'!$B$4:$B$999=Analítico!$B77),-(Analítico!M$1&gt;='Gastos Gerais'!$D$4:$D$999),-(Analítico!M$1&lt;='Gastos Gerais'!$E$4:$E$999),-('Gastos Gerais'!$C$4:$C$999))</f>
        <v>0</v>
      </c>
      <c r="N77" s="149">
        <f>SUMPRODUCT(-('Gastos Gerais'!$B$4:$B$999=Analítico!$B77),-(Analítico!N$1&gt;='Gastos Gerais'!$D$4:$D$999),-(Analítico!N$1&lt;='Gastos Gerais'!$E$4:$E$999),-('Gastos Gerais'!$C$4:$C$999))</f>
        <v>0</v>
      </c>
      <c r="O77" s="149">
        <f>SUMPRODUCT(-('Gastos Gerais'!$B$4:$B$999=Analítico!$B77),-(Analítico!O$1&gt;='Gastos Gerais'!$D$4:$D$999),-(Analítico!O$1&lt;='Gastos Gerais'!$E$4:$E$999),-('Gastos Gerais'!$C$4:$C$999))</f>
        <v>0</v>
      </c>
      <c r="P77" s="149">
        <f>SUMPRODUCT(-('Gastos Gerais'!$B$4:$B$999=Analítico!$B77),-(Analítico!P$1&gt;='Gastos Gerais'!$D$4:$D$999),-(Analítico!P$1&lt;='Gastos Gerais'!$E$4:$E$999),-('Gastos Gerais'!$C$4:$C$999))</f>
        <v>0</v>
      </c>
      <c r="Q77" s="149">
        <f>SUMPRODUCT(-('Gastos Gerais'!$B$4:$B$999=Analítico!$B77),-(Analítico!Q$1&gt;='Gastos Gerais'!$D$4:$D$999),-(Analítico!Q$1&lt;='Gastos Gerais'!$E$4:$E$999),-('Gastos Gerais'!$C$4:$C$999))</f>
        <v>0</v>
      </c>
      <c r="R77" s="149">
        <f>SUMPRODUCT(-('Gastos Gerais'!$B$4:$B$999=Analítico!$B77),-(Analítico!R$1&gt;='Gastos Gerais'!$D$4:$D$999),-(Analítico!R$1&lt;='Gastos Gerais'!$E$4:$E$999),-('Gastos Gerais'!$C$4:$C$999))</f>
        <v>0</v>
      </c>
      <c r="S77" s="149">
        <f>SUMPRODUCT(-('Gastos Gerais'!$B$4:$B$999=Analítico!$B77),-(Analítico!S$1&gt;='Gastos Gerais'!$D$4:$D$999),-(Analítico!S$1&lt;='Gastos Gerais'!$E$4:$E$999),-('Gastos Gerais'!$C$4:$C$999))</f>
        <v>0</v>
      </c>
      <c r="T77" s="149">
        <f>SUMPRODUCT(-('Gastos Gerais'!$B$4:$B$999=Analítico!$B77),-(Analítico!T$1&gt;='Gastos Gerais'!$D$4:$D$999),-(Analítico!T$1&lt;='Gastos Gerais'!$E$4:$E$999),-('Gastos Gerais'!$C$4:$C$999))</f>
        <v>0</v>
      </c>
      <c r="U77" s="149">
        <f>SUMPRODUCT(-('Gastos Gerais'!$B$4:$B$999=Analítico!$B77),-(Analítico!U$1&gt;='Gastos Gerais'!$D$4:$D$999),-(Analítico!U$1&lt;='Gastos Gerais'!$E$4:$E$999),-('Gastos Gerais'!$C$4:$C$999))</f>
        <v>0</v>
      </c>
      <c r="V77" s="149">
        <f>SUMPRODUCT(-('Gastos Gerais'!$B$4:$B$999=Analítico!$B77),-(Analítico!V$1&gt;='Gastos Gerais'!$D$4:$D$999),-(Analítico!V$1&lt;='Gastos Gerais'!$E$4:$E$999),-('Gastos Gerais'!$C$4:$C$999))</f>
        <v>0</v>
      </c>
      <c r="W77" s="149">
        <f>SUMPRODUCT(-('Gastos Gerais'!$B$4:$B$999=Analítico!$B77),-(Analítico!W$1&gt;='Gastos Gerais'!$D$4:$D$999),-(Analítico!W$1&lt;='Gastos Gerais'!$E$4:$E$999),-('Gastos Gerais'!$C$4:$C$999))</f>
        <v>0</v>
      </c>
      <c r="X77" s="149">
        <f>SUMPRODUCT(-('Gastos Gerais'!$B$4:$B$999=Analítico!$B77),-(Analítico!X$1&gt;='Gastos Gerais'!$D$4:$D$999),-(Analítico!X$1&lt;='Gastos Gerais'!$E$4:$E$999),-('Gastos Gerais'!$C$4:$C$999))</f>
        <v>0</v>
      </c>
      <c r="Y77" s="149">
        <f>SUMPRODUCT(-('Gastos Gerais'!$B$4:$B$999=Analítico!$B77),-(Analítico!Y$1&gt;='Gastos Gerais'!$D$4:$D$999),-(Analítico!Y$1&lt;='Gastos Gerais'!$E$4:$E$999),-('Gastos Gerais'!$C$4:$C$999))</f>
        <v>0</v>
      </c>
      <c r="Z77" s="149">
        <f>SUMPRODUCT(-('Gastos Gerais'!$B$4:$B$999=Analítico!$B77),-(Analítico!Z$1&gt;='Gastos Gerais'!$D$4:$D$999),-(Analítico!Z$1&lt;='Gastos Gerais'!$E$4:$E$999),-('Gastos Gerais'!$C$4:$C$999))</f>
        <v>0</v>
      </c>
      <c r="AA77" s="149">
        <f>SUMPRODUCT(-('Gastos Gerais'!$B$4:$B$999=Analítico!$B77),-(Analítico!AA$1&gt;='Gastos Gerais'!$D$4:$D$999),-(Analítico!AA$1&lt;='Gastos Gerais'!$E$4:$E$999),-('Gastos Gerais'!$C$4:$C$999))</f>
        <v>0</v>
      </c>
      <c r="AB77" s="149">
        <f>SUMPRODUCT(-('Gastos Gerais'!$B$4:$B$999=Analítico!$B77),-(Analítico!AB$1&gt;='Gastos Gerais'!$D$4:$D$999),-(Analítico!AB$1&lt;='Gastos Gerais'!$E$4:$E$999),-('Gastos Gerais'!$C$4:$C$999))</f>
        <v>0</v>
      </c>
      <c r="AC77" s="149">
        <f>SUMPRODUCT(-('Gastos Gerais'!$B$4:$B$999=Analítico!$B77),-(Analítico!AC$1&gt;='Gastos Gerais'!$D$4:$D$999),-(Analítico!AC$1&lt;='Gastos Gerais'!$E$4:$E$999),-('Gastos Gerais'!$C$4:$C$999))</f>
        <v>0</v>
      </c>
      <c r="AD77" s="149">
        <f>SUMPRODUCT(-('Gastos Gerais'!$B$4:$B$999=Analítico!$B77),-(Analítico!AD$1&gt;='Gastos Gerais'!$D$4:$D$999),-(Analítico!AD$1&lt;='Gastos Gerais'!$E$4:$E$999),-('Gastos Gerais'!$C$4:$C$999))</f>
        <v>0</v>
      </c>
      <c r="AE77" s="149">
        <f>SUMPRODUCT(-('Gastos Gerais'!$B$4:$B$999=Analítico!$B77),-(Analítico!AE$1&gt;='Gastos Gerais'!$D$4:$D$999),-(Analítico!AE$1&lt;='Gastos Gerais'!$E$4:$E$999),-('Gastos Gerais'!$C$4:$C$999))</f>
        <v>0</v>
      </c>
      <c r="AF77" s="149">
        <f>SUMPRODUCT(-('Gastos Gerais'!$B$4:$B$999=Analítico!$B77),-(Analítico!AF$1&gt;='Gastos Gerais'!$D$4:$D$999),-(Analítico!AF$1&lt;='Gastos Gerais'!$E$4:$E$999),-('Gastos Gerais'!$C$4:$C$999))</f>
        <v>0</v>
      </c>
      <c r="AG77" s="149">
        <f>SUMPRODUCT(-('Gastos Gerais'!$B$4:$B$999=Analítico!$B77),-(Analítico!AG$1&gt;='Gastos Gerais'!$D$4:$D$999),-(Analítico!AG$1&lt;='Gastos Gerais'!$E$4:$E$999),-('Gastos Gerais'!$C$4:$C$999))</f>
        <v>0</v>
      </c>
      <c r="AH77" s="149">
        <f>SUMPRODUCT(-('Gastos Gerais'!$B$4:$B$999=Analítico!$B77),-(Analítico!AH$1&gt;='Gastos Gerais'!$D$4:$D$999),-(Analítico!AH$1&lt;='Gastos Gerais'!$E$4:$E$999),-('Gastos Gerais'!$C$4:$C$999))</f>
        <v>0</v>
      </c>
      <c r="AI77" s="149">
        <f>SUMPRODUCT(-('Gastos Gerais'!$B$4:$B$999=Analítico!$B77),-(Analítico!AI$1&gt;='Gastos Gerais'!$D$4:$D$999),-(Analítico!AI$1&lt;='Gastos Gerais'!$E$4:$E$999),-('Gastos Gerais'!$C$4:$C$999))</f>
        <v>0</v>
      </c>
      <c r="AJ77" s="149">
        <f>SUMPRODUCT(-('Gastos Gerais'!$B$4:$B$999=Analítico!$B77),-(Analítico!AJ$1&gt;='Gastos Gerais'!$D$4:$D$999),-(Analítico!AJ$1&lt;='Gastos Gerais'!$E$4:$E$999),-('Gastos Gerais'!$C$4:$C$999))</f>
        <v>0</v>
      </c>
      <c r="AK77" s="149">
        <f>SUMPRODUCT(-('Gastos Gerais'!$B$4:$B$999=Analítico!$B77),-(Analítico!AK$1&gt;='Gastos Gerais'!$D$4:$D$999),-(Analítico!AK$1&lt;='Gastos Gerais'!$E$4:$E$999),-('Gastos Gerais'!$C$4:$C$999))</f>
        <v>0</v>
      </c>
      <c r="AL77" s="149">
        <f>SUMPRODUCT(-('Gastos Gerais'!$B$4:$B$999=Analítico!$B77),-(Analítico!AL$1&gt;='Gastos Gerais'!$D$4:$D$999),-(Analítico!AL$1&lt;='Gastos Gerais'!$E$4:$E$999),-('Gastos Gerais'!$C$4:$C$999))</f>
        <v>0</v>
      </c>
      <c r="AM77" s="149">
        <f>SUMPRODUCT(-('Gastos Gerais'!$B$4:$B$999=Analítico!$B77),-(Analítico!AM$1&gt;='Gastos Gerais'!$D$4:$D$999),-(Analítico!AM$1&lt;='Gastos Gerais'!$E$4:$E$999),-('Gastos Gerais'!$C$4:$C$999))</f>
        <v>0</v>
      </c>
      <c r="AN77" s="149">
        <f>SUMPRODUCT(-('Gastos Gerais'!$B$4:$B$999=Analítico!$B77),-(Analítico!AN$1&gt;='Gastos Gerais'!$D$4:$D$999),-(Analítico!AN$1&lt;='Gastos Gerais'!$E$4:$E$999),-('Gastos Gerais'!$C$4:$C$999))</f>
        <v>0</v>
      </c>
      <c r="AO77" s="149">
        <f>SUMPRODUCT(-('Gastos Gerais'!$B$4:$B$999=Analítico!$B77),-(Analítico!AO$1&gt;='Gastos Gerais'!$D$4:$D$999),-(Analítico!AO$1&lt;='Gastos Gerais'!$E$4:$E$999),-('Gastos Gerais'!$C$4:$C$999))</f>
        <v>0</v>
      </c>
      <c r="AP77" s="149">
        <f>SUMPRODUCT(-('Gastos Gerais'!$B$4:$B$999=Analítico!$B77),-(Analítico!AP$1&gt;='Gastos Gerais'!$D$4:$D$999),-(Analítico!AP$1&lt;='Gastos Gerais'!$E$4:$E$999),-('Gastos Gerais'!$C$4:$C$999))</f>
        <v>0</v>
      </c>
      <c r="AQ77" s="149">
        <f>SUMPRODUCT(-('Gastos Gerais'!$B$4:$B$999=Analítico!$B77),-(Analítico!AQ$1&gt;='Gastos Gerais'!$D$4:$D$999),-(Analítico!AQ$1&lt;='Gastos Gerais'!$E$4:$E$999),-('Gastos Gerais'!$C$4:$C$999))</f>
        <v>0</v>
      </c>
      <c r="AR77" s="149">
        <f>SUMPRODUCT(-('Gastos Gerais'!$B$4:$B$999=Analítico!$B77),-(Analítico!AR$1&gt;='Gastos Gerais'!$D$4:$D$999),-(Analítico!AR$1&lt;='Gastos Gerais'!$E$4:$E$999),-('Gastos Gerais'!$C$4:$C$999))</f>
        <v>0</v>
      </c>
      <c r="AS77" s="149">
        <f>SUMPRODUCT(-('Gastos Gerais'!$B$4:$B$999=Analítico!$B77),-(Analítico!AS$1&gt;='Gastos Gerais'!$D$4:$D$999),-(Analítico!AS$1&lt;='Gastos Gerais'!$E$4:$E$999),-('Gastos Gerais'!$C$4:$C$999))</f>
        <v>0</v>
      </c>
      <c r="AT77" s="149">
        <f>SUMPRODUCT(-('Gastos Gerais'!$B$4:$B$999=Analítico!$B77),-(Analítico!AT$1&gt;='Gastos Gerais'!$D$4:$D$999),-(Analítico!AT$1&lt;='Gastos Gerais'!$E$4:$E$999),-('Gastos Gerais'!$C$4:$C$999))</f>
        <v>0</v>
      </c>
      <c r="AU77" s="149">
        <f>SUMPRODUCT(-('Gastos Gerais'!$B$4:$B$999=Analítico!$B77),-(Analítico!AU$1&gt;='Gastos Gerais'!$D$4:$D$999),-(Analítico!AU$1&lt;='Gastos Gerais'!$E$4:$E$999),-('Gastos Gerais'!$C$4:$C$999))</f>
        <v>0</v>
      </c>
      <c r="AV77" s="149">
        <f>SUMPRODUCT(-('Gastos Gerais'!$B$4:$B$999=Analítico!$B77),-(Analítico!AV$1&gt;='Gastos Gerais'!$D$4:$D$999),-(Analítico!AV$1&lt;='Gastos Gerais'!$E$4:$E$999),-('Gastos Gerais'!$C$4:$C$999))</f>
        <v>0</v>
      </c>
      <c r="AW77" s="149">
        <f>SUMPRODUCT(-('Gastos Gerais'!$B$4:$B$999=Analítico!$B77),-(Analítico!AW$1&gt;='Gastos Gerais'!$D$4:$D$999),-(Analítico!AW$1&lt;='Gastos Gerais'!$E$4:$E$999),-('Gastos Gerais'!$C$4:$C$999))</f>
        <v>0</v>
      </c>
      <c r="AX77" s="149">
        <f>SUMPRODUCT(-('Gastos Gerais'!$B$4:$B$999=Analítico!$B77),-(Analítico!AX$1&gt;='Gastos Gerais'!$D$4:$D$999),-(Analítico!AX$1&lt;='Gastos Gerais'!$E$4:$E$999),-('Gastos Gerais'!$C$4:$C$999))</f>
        <v>0</v>
      </c>
      <c r="AY77" s="144">
        <f t="shared" si="49"/>
        <v>0</v>
      </c>
      <c r="AZ77" s="156">
        <f t="shared" ca="1" si="50"/>
        <v>0</v>
      </c>
      <c r="BJ77" s="247"/>
      <c r="BK77" s="247"/>
    </row>
    <row r="78" spans="1:63" s="99" customFormat="1" ht="23.25" customHeight="1">
      <c r="A78" s="216" t="s">
        <v>129</v>
      </c>
      <c r="B78" s="219" t="s">
        <v>68</v>
      </c>
      <c r="C78" s="149">
        <f>SUMPRODUCT(-('Gastos Gerais'!$B$4:$B$999=Analítico!$B78),-(Analítico!C$1&gt;='Gastos Gerais'!$D$4:$D$999),-(Analítico!C$1&lt;='Gastos Gerais'!$E$4:$E$999),-('Gastos Gerais'!$C$4:$C$999))</f>
        <v>0</v>
      </c>
      <c r="D78" s="149">
        <f>SUMPRODUCT(-('Gastos Gerais'!$B$4:$B$999=Analítico!$B78),-(Analítico!D$1&gt;='Gastos Gerais'!$D$4:$D$999),-(Analítico!D$1&lt;='Gastos Gerais'!$E$4:$E$999),-('Gastos Gerais'!$C$4:$C$999))</f>
        <v>0</v>
      </c>
      <c r="E78" s="149">
        <f>SUMPRODUCT(-('Gastos Gerais'!$B$4:$B$999=Analítico!$B78),-(Analítico!E$1&gt;='Gastos Gerais'!$D$4:$D$999),-(Analítico!E$1&lt;='Gastos Gerais'!$E$4:$E$999),-('Gastos Gerais'!$C$4:$C$999))</f>
        <v>0</v>
      </c>
      <c r="F78" s="149">
        <f>SUMPRODUCT(-('Gastos Gerais'!$B$4:$B$999=Analítico!$B78),-(Analítico!F$1&gt;='Gastos Gerais'!$D$4:$D$999),-(Analítico!F$1&lt;='Gastos Gerais'!$E$4:$E$999),-('Gastos Gerais'!$C$4:$C$999))</f>
        <v>0</v>
      </c>
      <c r="G78" s="149">
        <f>SUMPRODUCT(-('Gastos Gerais'!$B$4:$B$999=Analítico!$B78),-(Analítico!G$1&gt;='Gastos Gerais'!$D$4:$D$999),-(Analítico!G$1&lt;='Gastos Gerais'!$E$4:$E$999),-('Gastos Gerais'!$C$4:$C$999))</f>
        <v>0</v>
      </c>
      <c r="H78" s="149">
        <f>SUMPRODUCT(-('Gastos Gerais'!$B$4:$B$999=Analítico!$B78),-(Analítico!H$1&gt;='Gastos Gerais'!$D$4:$D$999),-(Analítico!H$1&lt;='Gastos Gerais'!$E$4:$E$999),-('Gastos Gerais'!$C$4:$C$999))</f>
        <v>0</v>
      </c>
      <c r="I78" s="149">
        <f>SUMPRODUCT(-('Gastos Gerais'!$B$4:$B$999=Analítico!$B78),-(Analítico!I$1&gt;='Gastos Gerais'!$D$4:$D$999),-(Analítico!I$1&lt;='Gastos Gerais'!$E$4:$E$999),-('Gastos Gerais'!$C$4:$C$999))</f>
        <v>300</v>
      </c>
      <c r="J78" s="149">
        <f>SUMPRODUCT(-('Gastos Gerais'!$B$4:$B$999=Analítico!$B78),-(Analítico!J$1&gt;='Gastos Gerais'!$D$4:$D$999),-(Analítico!J$1&lt;='Gastos Gerais'!$E$4:$E$999),-('Gastos Gerais'!$C$4:$C$999))</f>
        <v>300</v>
      </c>
      <c r="K78" s="149">
        <f>SUMPRODUCT(-('Gastos Gerais'!$B$4:$B$999=Analítico!$B78),-(Analítico!K$1&gt;='Gastos Gerais'!$D$4:$D$999),-(Analítico!K$1&lt;='Gastos Gerais'!$E$4:$E$999),-('Gastos Gerais'!$C$4:$C$999))</f>
        <v>300</v>
      </c>
      <c r="L78" s="149">
        <f>SUMPRODUCT(-('Gastos Gerais'!$B$4:$B$999=Analítico!$B78),-(Analítico!L$1&gt;='Gastos Gerais'!$D$4:$D$999),-(Analítico!L$1&lt;='Gastos Gerais'!$E$4:$E$999),-('Gastos Gerais'!$C$4:$C$999))</f>
        <v>300</v>
      </c>
      <c r="M78" s="149">
        <f>SUMPRODUCT(-('Gastos Gerais'!$B$4:$B$999=Analítico!$B78),-(Analítico!M$1&gt;='Gastos Gerais'!$D$4:$D$999),-(Analítico!M$1&lt;='Gastos Gerais'!$E$4:$E$999),-('Gastos Gerais'!$C$4:$C$999))</f>
        <v>300</v>
      </c>
      <c r="N78" s="149">
        <f>SUMPRODUCT(-('Gastos Gerais'!$B$4:$B$999=Analítico!$B78),-(Analítico!N$1&gt;='Gastos Gerais'!$D$4:$D$999),-(Analítico!N$1&lt;='Gastos Gerais'!$E$4:$E$999),-('Gastos Gerais'!$C$4:$C$999))</f>
        <v>300</v>
      </c>
      <c r="O78" s="149">
        <f>SUMPRODUCT(-('Gastos Gerais'!$B$4:$B$999=Analítico!$B78),-(Analítico!O$1&gt;='Gastos Gerais'!$D$4:$D$999),-(Analítico!O$1&lt;='Gastos Gerais'!$E$4:$E$999),-('Gastos Gerais'!$C$4:$C$999))</f>
        <v>300</v>
      </c>
      <c r="P78" s="149">
        <f>SUMPRODUCT(-('Gastos Gerais'!$B$4:$B$999=Analítico!$B78),-(Analítico!P$1&gt;='Gastos Gerais'!$D$4:$D$999),-(Analítico!P$1&lt;='Gastos Gerais'!$E$4:$E$999),-('Gastos Gerais'!$C$4:$C$999))</f>
        <v>300</v>
      </c>
      <c r="Q78" s="149">
        <f>SUMPRODUCT(-('Gastos Gerais'!$B$4:$B$999=Analítico!$B78),-(Analítico!Q$1&gt;='Gastos Gerais'!$D$4:$D$999),-(Analítico!Q$1&lt;='Gastos Gerais'!$E$4:$E$999),-('Gastos Gerais'!$C$4:$C$999))</f>
        <v>300</v>
      </c>
      <c r="R78" s="149">
        <f>SUMPRODUCT(-('Gastos Gerais'!$B$4:$B$999=Analítico!$B78),-(Analítico!R$1&gt;='Gastos Gerais'!$D$4:$D$999),-(Analítico!R$1&lt;='Gastos Gerais'!$E$4:$E$999),-('Gastos Gerais'!$C$4:$C$999))</f>
        <v>300</v>
      </c>
      <c r="S78" s="149">
        <f>SUMPRODUCT(-('Gastos Gerais'!$B$4:$B$999=Analítico!$B78),-(Analítico!S$1&gt;='Gastos Gerais'!$D$4:$D$999),-(Analítico!S$1&lt;='Gastos Gerais'!$E$4:$E$999),-('Gastos Gerais'!$C$4:$C$999))</f>
        <v>300</v>
      </c>
      <c r="T78" s="149">
        <f>SUMPRODUCT(-('Gastos Gerais'!$B$4:$B$999=Analítico!$B78),-(Analítico!T$1&gt;='Gastos Gerais'!$D$4:$D$999),-(Analítico!T$1&lt;='Gastos Gerais'!$E$4:$E$999),-('Gastos Gerais'!$C$4:$C$999))</f>
        <v>300</v>
      </c>
      <c r="U78" s="149">
        <f>SUMPRODUCT(-('Gastos Gerais'!$B$4:$B$999=Analítico!$B78),-(Analítico!U$1&gt;='Gastos Gerais'!$D$4:$D$999),-(Analítico!U$1&lt;='Gastos Gerais'!$E$4:$E$999),-('Gastos Gerais'!$C$4:$C$999))</f>
        <v>300</v>
      </c>
      <c r="V78" s="149">
        <f>SUMPRODUCT(-('Gastos Gerais'!$B$4:$B$999=Analítico!$B78),-(Analítico!V$1&gt;='Gastos Gerais'!$D$4:$D$999),-(Analítico!V$1&lt;='Gastos Gerais'!$E$4:$E$999),-('Gastos Gerais'!$C$4:$C$999))</f>
        <v>300</v>
      </c>
      <c r="W78" s="149">
        <f>SUMPRODUCT(-('Gastos Gerais'!$B$4:$B$999=Analítico!$B78),-(Analítico!W$1&gt;='Gastos Gerais'!$D$4:$D$999),-(Analítico!W$1&lt;='Gastos Gerais'!$E$4:$E$999),-('Gastos Gerais'!$C$4:$C$999))</f>
        <v>300</v>
      </c>
      <c r="X78" s="149">
        <f>SUMPRODUCT(-('Gastos Gerais'!$B$4:$B$999=Analítico!$B78),-(Analítico!X$1&gt;='Gastos Gerais'!$D$4:$D$999),-(Analítico!X$1&lt;='Gastos Gerais'!$E$4:$E$999),-('Gastos Gerais'!$C$4:$C$999))</f>
        <v>300</v>
      </c>
      <c r="Y78" s="149">
        <f>SUMPRODUCT(-('Gastos Gerais'!$B$4:$B$999=Analítico!$B78),-(Analítico!Y$1&gt;='Gastos Gerais'!$D$4:$D$999),-(Analítico!Y$1&lt;='Gastos Gerais'!$E$4:$E$999),-('Gastos Gerais'!$C$4:$C$999))</f>
        <v>300</v>
      </c>
      <c r="Z78" s="149">
        <f>SUMPRODUCT(-('Gastos Gerais'!$B$4:$B$999=Analítico!$B78),-(Analítico!Z$1&gt;='Gastos Gerais'!$D$4:$D$999),-(Analítico!Z$1&lt;='Gastos Gerais'!$E$4:$E$999),-('Gastos Gerais'!$C$4:$C$999))</f>
        <v>300</v>
      </c>
      <c r="AA78" s="149">
        <f>SUMPRODUCT(-('Gastos Gerais'!$B$4:$B$999=Analítico!$B78),-(Analítico!AA$1&gt;='Gastos Gerais'!$D$4:$D$999),-(Analítico!AA$1&lt;='Gastos Gerais'!$E$4:$E$999),-('Gastos Gerais'!$C$4:$C$999))</f>
        <v>300</v>
      </c>
      <c r="AB78" s="149">
        <f>SUMPRODUCT(-('Gastos Gerais'!$B$4:$B$999=Analítico!$B78),-(Analítico!AB$1&gt;='Gastos Gerais'!$D$4:$D$999),-(Analítico!AB$1&lt;='Gastos Gerais'!$E$4:$E$999),-('Gastos Gerais'!$C$4:$C$999))</f>
        <v>300</v>
      </c>
      <c r="AC78" s="149">
        <f>SUMPRODUCT(-('Gastos Gerais'!$B$4:$B$999=Analítico!$B78),-(Analítico!AC$1&gt;='Gastos Gerais'!$D$4:$D$999),-(Analítico!AC$1&lt;='Gastos Gerais'!$E$4:$E$999),-('Gastos Gerais'!$C$4:$C$999))</f>
        <v>300</v>
      </c>
      <c r="AD78" s="149">
        <f>SUMPRODUCT(-('Gastos Gerais'!$B$4:$B$999=Analítico!$B78),-(Analítico!AD$1&gt;='Gastos Gerais'!$D$4:$D$999),-(Analítico!AD$1&lt;='Gastos Gerais'!$E$4:$E$999),-('Gastos Gerais'!$C$4:$C$999))</f>
        <v>300</v>
      </c>
      <c r="AE78" s="149">
        <f>SUMPRODUCT(-('Gastos Gerais'!$B$4:$B$999=Analítico!$B78),-(Analítico!AE$1&gt;='Gastos Gerais'!$D$4:$D$999),-(Analítico!AE$1&lt;='Gastos Gerais'!$E$4:$E$999),-('Gastos Gerais'!$C$4:$C$999))</f>
        <v>300</v>
      </c>
      <c r="AF78" s="149">
        <f>SUMPRODUCT(-('Gastos Gerais'!$B$4:$B$999=Analítico!$B78),-(Analítico!AF$1&gt;='Gastos Gerais'!$D$4:$D$999),-(Analítico!AF$1&lt;='Gastos Gerais'!$E$4:$E$999),-('Gastos Gerais'!$C$4:$C$999))</f>
        <v>300</v>
      </c>
      <c r="AG78" s="149">
        <f>SUMPRODUCT(-('Gastos Gerais'!$B$4:$B$999=Analítico!$B78),-(Analítico!AG$1&gt;='Gastos Gerais'!$D$4:$D$999),-(Analítico!AG$1&lt;='Gastos Gerais'!$E$4:$E$999),-('Gastos Gerais'!$C$4:$C$999))</f>
        <v>300</v>
      </c>
      <c r="AH78" s="149">
        <f>SUMPRODUCT(-('Gastos Gerais'!$B$4:$B$999=Analítico!$B78),-(Analítico!AH$1&gt;='Gastos Gerais'!$D$4:$D$999),-(Analítico!AH$1&lt;='Gastos Gerais'!$E$4:$E$999),-('Gastos Gerais'!$C$4:$C$999))</f>
        <v>300</v>
      </c>
      <c r="AI78" s="149">
        <f>SUMPRODUCT(-('Gastos Gerais'!$B$4:$B$999=Analítico!$B78),-(Analítico!AI$1&gt;='Gastos Gerais'!$D$4:$D$999),-(Analítico!AI$1&lt;='Gastos Gerais'!$E$4:$E$999),-('Gastos Gerais'!$C$4:$C$999))</f>
        <v>300</v>
      </c>
      <c r="AJ78" s="149">
        <f>SUMPRODUCT(-('Gastos Gerais'!$B$4:$B$999=Analítico!$B78),-(Analítico!AJ$1&gt;='Gastos Gerais'!$D$4:$D$999),-(Analítico!AJ$1&lt;='Gastos Gerais'!$E$4:$E$999),-('Gastos Gerais'!$C$4:$C$999))</f>
        <v>300</v>
      </c>
      <c r="AK78" s="149">
        <f>SUMPRODUCT(-('Gastos Gerais'!$B$4:$B$999=Analítico!$B78),-(Analítico!AK$1&gt;='Gastos Gerais'!$D$4:$D$999),-(Analítico!AK$1&lt;='Gastos Gerais'!$E$4:$E$999),-('Gastos Gerais'!$C$4:$C$999))</f>
        <v>300</v>
      </c>
      <c r="AL78" s="149">
        <f>SUMPRODUCT(-('Gastos Gerais'!$B$4:$B$999=Analítico!$B78),-(Analítico!AL$1&gt;='Gastos Gerais'!$D$4:$D$999),-(Analítico!AL$1&lt;='Gastos Gerais'!$E$4:$E$999),-('Gastos Gerais'!$C$4:$C$999))</f>
        <v>300</v>
      </c>
      <c r="AM78" s="149">
        <f>SUMPRODUCT(-('Gastos Gerais'!$B$4:$B$999=Analítico!$B78),-(Analítico!AM$1&gt;='Gastos Gerais'!$D$4:$D$999),-(Analítico!AM$1&lt;='Gastos Gerais'!$E$4:$E$999),-('Gastos Gerais'!$C$4:$C$999))</f>
        <v>300</v>
      </c>
      <c r="AN78" s="149">
        <f>SUMPRODUCT(-('Gastos Gerais'!$B$4:$B$999=Analítico!$B78),-(Analítico!AN$1&gt;='Gastos Gerais'!$D$4:$D$999),-(Analítico!AN$1&lt;='Gastos Gerais'!$E$4:$E$999),-('Gastos Gerais'!$C$4:$C$999))</f>
        <v>300</v>
      </c>
      <c r="AO78" s="149">
        <f>SUMPRODUCT(-('Gastos Gerais'!$B$4:$B$999=Analítico!$B78),-(Analítico!AO$1&gt;='Gastos Gerais'!$D$4:$D$999),-(Analítico!AO$1&lt;='Gastos Gerais'!$E$4:$E$999),-('Gastos Gerais'!$C$4:$C$999))</f>
        <v>300</v>
      </c>
      <c r="AP78" s="149">
        <f>SUMPRODUCT(-('Gastos Gerais'!$B$4:$B$999=Analítico!$B78),-(Analítico!AP$1&gt;='Gastos Gerais'!$D$4:$D$999),-(Analítico!AP$1&lt;='Gastos Gerais'!$E$4:$E$999),-('Gastos Gerais'!$C$4:$C$999))</f>
        <v>300</v>
      </c>
      <c r="AQ78" s="149">
        <f>SUMPRODUCT(-('Gastos Gerais'!$B$4:$B$999=Analítico!$B78),-(Analítico!AQ$1&gt;='Gastos Gerais'!$D$4:$D$999),-(Analítico!AQ$1&lt;='Gastos Gerais'!$E$4:$E$999),-('Gastos Gerais'!$C$4:$C$999))</f>
        <v>300</v>
      </c>
      <c r="AR78" s="149">
        <f>SUMPRODUCT(-('Gastos Gerais'!$B$4:$B$999=Analítico!$B78),-(Analítico!AR$1&gt;='Gastos Gerais'!$D$4:$D$999),-(Analítico!AR$1&lt;='Gastos Gerais'!$E$4:$E$999),-('Gastos Gerais'!$C$4:$C$999))</f>
        <v>300</v>
      </c>
      <c r="AS78" s="149">
        <f>SUMPRODUCT(-('Gastos Gerais'!$B$4:$B$999=Analítico!$B78),-(Analítico!AS$1&gt;='Gastos Gerais'!$D$4:$D$999),-(Analítico!AS$1&lt;='Gastos Gerais'!$E$4:$E$999),-('Gastos Gerais'!$C$4:$C$999))</f>
        <v>0</v>
      </c>
      <c r="AT78" s="149">
        <f>SUMPRODUCT(-('Gastos Gerais'!$B$4:$B$999=Analítico!$B78),-(Analítico!AT$1&gt;='Gastos Gerais'!$D$4:$D$999),-(Analítico!AT$1&lt;='Gastos Gerais'!$E$4:$E$999),-('Gastos Gerais'!$C$4:$C$999))</f>
        <v>0</v>
      </c>
      <c r="AU78" s="149">
        <f>SUMPRODUCT(-('Gastos Gerais'!$B$4:$B$999=Analítico!$B78),-(Analítico!AU$1&gt;='Gastos Gerais'!$D$4:$D$999),-(Analítico!AU$1&lt;='Gastos Gerais'!$E$4:$E$999),-('Gastos Gerais'!$C$4:$C$999))</f>
        <v>0</v>
      </c>
      <c r="AV78" s="149">
        <f>SUMPRODUCT(-('Gastos Gerais'!$B$4:$B$999=Analítico!$B78),-(Analítico!AV$1&gt;='Gastos Gerais'!$D$4:$D$999),-(Analítico!AV$1&lt;='Gastos Gerais'!$E$4:$E$999),-('Gastos Gerais'!$C$4:$C$999))</f>
        <v>0</v>
      </c>
      <c r="AW78" s="149">
        <f>SUMPRODUCT(-('Gastos Gerais'!$B$4:$B$999=Analítico!$B78),-(Analítico!AW$1&gt;='Gastos Gerais'!$D$4:$D$999),-(Analítico!AW$1&lt;='Gastos Gerais'!$E$4:$E$999),-('Gastos Gerais'!$C$4:$C$999))</f>
        <v>0</v>
      </c>
      <c r="AX78" s="149">
        <f>SUMPRODUCT(-('Gastos Gerais'!$B$4:$B$999=Analítico!$B78),-(Analítico!AX$1&gt;='Gastos Gerais'!$D$4:$D$999),-(Analítico!AX$1&lt;='Gastos Gerais'!$E$4:$E$999),-('Gastos Gerais'!$C$4:$C$999))</f>
        <v>0</v>
      </c>
      <c r="AY78" s="144">
        <f t="shared" si="49"/>
        <v>10800</v>
      </c>
      <c r="AZ78" s="156">
        <f t="shared" ca="1" si="50"/>
        <v>9.0141887595600591E-5</v>
      </c>
      <c r="BJ78" s="247"/>
      <c r="BK78" s="247"/>
    </row>
    <row r="79" spans="1:63" s="99" customFormat="1" ht="23.25" customHeight="1">
      <c r="A79" s="216" t="s">
        <v>144</v>
      </c>
      <c r="B79" s="219" t="s">
        <v>451</v>
      </c>
      <c r="C79" s="149">
        <f>SUMPRODUCT(-('Gastos Gerais'!$B$4:$B$999=Analítico!$B79),-(Analítico!C$1&gt;='Gastos Gerais'!$D$4:$D$999),-(Analítico!C$1&lt;='Gastos Gerais'!$E$4:$E$999),-('Gastos Gerais'!$C$4:$C$999))</f>
        <v>0</v>
      </c>
      <c r="D79" s="149">
        <f>SUMPRODUCT(-('Gastos Gerais'!$B$4:$B$999=Analítico!$B79),-(Analítico!D$1&gt;='Gastos Gerais'!$D$4:$D$999),-(Analítico!D$1&lt;='Gastos Gerais'!$E$4:$E$999),-('Gastos Gerais'!$C$4:$C$999))</f>
        <v>10000</v>
      </c>
      <c r="E79" s="149">
        <f>SUMPRODUCT(-('Gastos Gerais'!$B$4:$B$999=Analítico!$B79),-(Analítico!E$1&gt;='Gastos Gerais'!$D$4:$D$999),-(Analítico!E$1&lt;='Gastos Gerais'!$E$4:$E$999),-('Gastos Gerais'!$C$4:$C$999))</f>
        <v>10000</v>
      </c>
      <c r="F79" s="149">
        <f>SUMPRODUCT(-('Gastos Gerais'!$B$4:$B$999=Analítico!$B79),-(Analítico!F$1&gt;='Gastos Gerais'!$D$4:$D$999),-(Analítico!F$1&lt;='Gastos Gerais'!$E$4:$E$999),-('Gastos Gerais'!$C$4:$C$999))</f>
        <v>10000</v>
      </c>
      <c r="G79" s="149">
        <f>SUMPRODUCT(-('Gastos Gerais'!$B$4:$B$999=Analítico!$B79),-(Analítico!G$1&gt;='Gastos Gerais'!$D$4:$D$999),-(Analítico!G$1&lt;='Gastos Gerais'!$E$4:$E$999),-('Gastos Gerais'!$C$4:$C$999))</f>
        <v>10000</v>
      </c>
      <c r="H79" s="149">
        <f>SUMPRODUCT(-('Gastos Gerais'!$B$4:$B$999=Analítico!$B79),-(Analítico!H$1&gt;='Gastos Gerais'!$D$4:$D$999),-(Analítico!H$1&lt;='Gastos Gerais'!$E$4:$E$999),-('Gastos Gerais'!$C$4:$C$999))</f>
        <v>10000</v>
      </c>
      <c r="I79" s="149">
        <f>SUMPRODUCT(-('Gastos Gerais'!$B$4:$B$999=Analítico!$B79),-(Analítico!I$1&gt;='Gastos Gerais'!$D$4:$D$999),-(Analítico!I$1&lt;='Gastos Gerais'!$E$4:$E$999),-('Gastos Gerais'!$C$4:$C$999))</f>
        <v>0</v>
      </c>
      <c r="J79" s="149">
        <f>SUMPRODUCT(-('Gastos Gerais'!$B$4:$B$999=Analítico!$B79),-(Analítico!J$1&gt;='Gastos Gerais'!$D$4:$D$999),-(Analítico!J$1&lt;='Gastos Gerais'!$E$4:$E$999),-('Gastos Gerais'!$C$4:$C$999))</f>
        <v>0</v>
      </c>
      <c r="K79" s="149">
        <f>SUMPRODUCT(-('Gastos Gerais'!$B$4:$B$999=Analítico!$B79),-(Analítico!K$1&gt;='Gastos Gerais'!$D$4:$D$999),-(Analítico!K$1&lt;='Gastos Gerais'!$E$4:$E$999),-('Gastos Gerais'!$C$4:$C$999))</f>
        <v>0</v>
      </c>
      <c r="L79" s="149">
        <f>SUMPRODUCT(-('Gastos Gerais'!$B$4:$B$999=Analítico!$B79),-(Analítico!L$1&gt;='Gastos Gerais'!$D$4:$D$999),-(Analítico!L$1&lt;='Gastos Gerais'!$E$4:$E$999),-('Gastos Gerais'!$C$4:$C$999))</f>
        <v>0</v>
      </c>
      <c r="M79" s="149">
        <f>SUMPRODUCT(-('Gastos Gerais'!$B$4:$B$999=Analítico!$B79),-(Analítico!M$1&gt;='Gastos Gerais'!$D$4:$D$999),-(Analítico!M$1&lt;='Gastos Gerais'!$E$4:$E$999),-('Gastos Gerais'!$C$4:$C$999))</f>
        <v>0</v>
      </c>
      <c r="N79" s="149">
        <f>SUMPRODUCT(-('Gastos Gerais'!$B$4:$B$999=Analítico!$B79),-(Analítico!N$1&gt;='Gastos Gerais'!$D$4:$D$999),-(Analítico!N$1&lt;='Gastos Gerais'!$E$4:$E$999),-('Gastos Gerais'!$C$4:$C$999))</f>
        <v>0</v>
      </c>
      <c r="O79" s="149">
        <f>SUMPRODUCT(-('Gastos Gerais'!$B$4:$B$999=Analítico!$B79),-(Analítico!O$1&gt;='Gastos Gerais'!$D$4:$D$999),-(Analítico!O$1&lt;='Gastos Gerais'!$E$4:$E$999),-('Gastos Gerais'!$C$4:$C$999))</f>
        <v>0</v>
      </c>
      <c r="P79" s="149">
        <f>SUMPRODUCT(-('Gastos Gerais'!$B$4:$B$999=Analítico!$B79),-(Analítico!P$1&gt;='Gastos Gerais'!$D$4:$D$999),-(Analítico!P$1&lt;='Gastos Gerais'!$E$4:$E$999),-('Gastos Gerais'!$C$4:$C$999))</f>
        <v>0</v>
      </c>
      <c r="Q79" s="149">
        <f>SUMPRODUCT(-('Gastos Gerais'!$B$4:$B$999=Analítico!$B79),-(Analítico!Q$1&gt;='Gastos Gerais'!$D$4:$D$999),-(Analítico!Q$1&lt;='Gastos Gerais'!$E$4:$E$999),-('Gastos Gerais'!$C$4:$C$999))</f>
        <v>0</v>
      </c>
      <c r="R79" s="149">
        <f>SUMPRODUCT(-('Gastos Gerais'!$B$4:$B$999=Analítico!$B79),-(Analítico!R$1&gt;='Gastos Gerais'!$D$4:$D$999),-(Analítico!R$1&lt;='Gastos Gerais'!$E$4:$E$999),-('Gastos Gerais'!$C$4:$C$999))</f>
        <v>0</v>
      </c>
      <c r="S79" s="149">
        <f>SUMPRODUCT(-('Gastos Gerais'!$B$4:$B$999=Analítico!$B79),-(Analítico!S$1&gt;='Gastos Gerais'!$D$4:$D$999),-(Analítico!S$1&lt;='Gastos Gerais'!$E$4:$E$999),-('Gastos Gerais'!$C$4:$C$999))</f>
        <v>0</v>
      </c>
      <c r="T79" s="149">
        <f>SUMPRODUCT(-('Gastos Gerais'!$B$4:$B$999=Analítico!$B79),-(Analítico!T$1&gt;='Gastos Gerais'!$D$4:$D$999),-(Analítico!T$1&lt;='Gastos Gerais'!$E$4:$E$999),-('Gastos Gerais'!$C$4:$C$999))</f>
        <v>0</v>
      </c>
      <c r="U79" s="149">
        <f>SUMPRODUCT(-('Gastos Gerais'!$B$4:$B$999=Analítico!$B79),-(Analítico!U$1&gt;='Gastos Gerais'!$D$4:$D$999),-(Analítico!U$1&lt;='Gastos Gerais'!$E$4:$E$999),-('Gastos Gerais'!$C$4:$C$999))</f>
        <v>0</v>
      </c>
      <c r="V79" s="149">
        <f>SUMPRODUCT(-('Gastos Gerais'!$B$4:$B$999=Analítico!$B79),-(Analítico!V$1&gt;='Gastos Gerais'!$D$4:$D$999),-(Analítico!V$1&lt;='Gastos Gerais'!$E$4:$E$999),-('Gastos Gerais'!$C$4:$C$999))</f>
        <v>0</v>
      </c>
      <c r="W79" s="149">
        <f>SUMPRODUCT(-('Gastos Gerais'!$B$4:$B$999=Analítico!$B79),-(Analítico!W$1&gt;='Gastos Gerais'!$D$4:$D$999),-(Analítico!W$1&lt;='Gastos Gerais'!$E$4:$E$999),-('Gastos Gerais'!$C$4:$C$999))</f>
        <v>0</v>
      </c>
      <c r="X79" s="149">
        <f>SUMPRODUCT(-('Gastos Gerais'!$B$4:$B$999=Analítico!$B79),-(Analítico!X$1&gt;='Gastos Gerais'!$D$4:$D$999),-(Analítico!X$1&lt;='Gastos Gerais'!$E$4:$E$999),-('Gastos Gerais'!$C$4:$C$999))</f>
        <v>0</v>
      </c>
      <c r="Y79" s="149">
        <f>SUMPRODUCT(-('Gastos Gerais'!$B$4:$B$999=Analítico!$B79),-(Analítico!Y$1&gt;='Gastos Gerais'!$D$4:$D$999),-(Analítico!Y$1&lt;='Gastos Gerais'!$E$4:$E$999),-('Gastos Gerais'!$C$4:$C$999))</f>
        <v>0</v>
      </c>
      <c r="Z79" s="149">
        <f>SUMPRODUCT(-('Gastos Gerais'!$B$4:$B$999=Analítico!$B79),-(Analítico!Z$1&gt;='Gastos Gerais'!$D$4:$D$999),-(Analítico!Z$1&lt;='Gastos Gerais'!$E$4:$E$999),-('Gastos Gerais'!$C$4:$C$999))</f>
        <v>0</v>
      </c>
      <c r="AA79" s="149">
        <f>SUMPRODUCT(-('Gastos Gerais'!$B$4:$B$999=Analítico!$B79),-(Analítico!AA$1&gt;='Gastos Gerais'!$D$4:$D$999),-(Analítico!AA$1&lt;='Gastos Gerais'!$E$4:$E$999),-('Gastos Gerais'!$C$4:$C$999))</f>
        <v>0</v>
      </c>
      <c r="AB79" s="149">
        <f>SUMPRODUCT(-('Gastos Gerais'!$B$4:$B$999=Analítico!$B79),-(Analítico!AB$1&gt;='Gastos Gerais'!$D$4:$D$999),-(Analítico!AB$1&lt;='Gastos Gerais'!$E$4:$E$999),-('Gastos Gerais'!$C$4:$C$999))</f>
        <v>0</v>
      </c>
      <c r="AC79" s="149">
        <f>SUMPRODUCT(-('Gastos Gerais'!$B$4:$B$999=Analítico!$B79),-(Analítico!AC$1&gt;='Gastos Gerais'!$D$4:$D$999),-(Analítico!AC$1&lt;='Gastos Gerais'!$E$4:$E$999),-('Gastos Gerais'!$C$4:$C$999))</f>
        <v>0</v>
      </c>
      <c r="AD79" s="149">
        <f>SUMPRODUCT(-('Gastos Gerais'!$B$4:$B$999=Analítico!$B79),-(Analítico!AD$1&gt;='Gastos Gerais'!$D$4:$D$999),-(Analítico!AD$1&lt;='Gastos Gerais'!$E$4:$E$999),-('Gastos Gerais'!$C$4:$C$999))</f>
        <v>0</v>
      </c>
      <c r="AE79" s="149">
        <f>SUMPRODUCT(-('Gastos Gerais'!$B$4:$B$999=Analítico!$B79),-(Analítico!AE$1&gt;='Gastos Gerais'!$D$4:$D$999),-(Analítico!AE$1&lt;='Gastos Gerais'!$E$4:$E$999),-('Gastos Gerais'!$C$4:$C$999))</f>
        <v>0</v>
      </c>
      <c r="AF79" s="149">
        <f>SUMPRODUCT(-('Gastos Gerais'!$B$4:$B$999=Analítico!$B79),-(Analítico!AF$1&gt;='Gastos Gerais'!$D$4:$D$999),-(Analítico!AF$1&lt;='Gastos Gerais'!$E$4:$E$999),-('Gastos Gerais'!$C$4:$C$999))</f>
        <v>0</v>
      </c>
      <c r="AG79" s="149">
        <f>SUMPRODUCT(-('Gastos Gerais'!$B$4:$B$999=Analítico!$B79),-(Analítico!AG$1&gt;='Gastos Gerais'!$D$4:$D$999),-(Analítico!AG$1&lt;='Gastos Gerais'!$E$4:$E$999),-('Gastos Gerais'!$C$4:$C$999))</f>
        <v>0</v>
      </c>
      <c r="AH79" s="149">
        <f>SUMPRODUCT(-('Gastos Gerais'!$B$4:$B$999=Analítico!$B79),-(Analítico!AH$1&gt;='Gastos Gerais'!$D$4:$D$999),-(Analítico!AH$1&lt;='Gastos Gerais'!$E$4:$E$999),-('Gastos Gerais'!$C$4:$C$999))</f>
        <v>0</v>
      </c>
      <c r="AI79" s="149">
        <f>SUMPRODUCT(-('Gastos Gerais'!$B$4:$B$999=Analítico!$B79),-(Analítico!AI$1&gt;='Gastos Gerais'!$D$4:$D$999),-(Analítico!AI$1&lt;='Gastos Gerais'!$E$4:$E$999),-('Gastos Gerais'!$C$4:$C$999))</f>
        <v>0</v>
      </c>
      <c r="AJ79" s="149">
        <f>SUMPRODUCT(-('Gastos Gerais'!$B$4:$B$999=Analítico!$B79),-(Analítico!AJ$1&gt;='Gastos Gerais'!$D$4:$D$999),-(Analítico!AJ$1&lt;='Gastos Gerais'!$E$4:$E$999),-('Gastos Gerais'!$C$4:$C$999))</f>
        <v>0</v>
      </c>
      <c r="AK79" s="149">
        <f>SUMPRODUCT(-('Gastos Gerais'!$B$4:$B$999=Analítico!$B79),-(Analítico!AK$1&gt;='Gastos Gerais'!$D$4:$D$999),-(Analítico!AK$1&lt;='Gastos Gerais'!$E$4:$E$999),-('Gastos Gerais'!$C$4:$C$999))</f>
        <v>0</v>
      </c>
      <c r="AL79" s="149">
        <f>SUMPRODUCT(-('Gastos Gerais'!$B$4:$B$999=Analítico!$B79),-(Analítico!AL$1&gt;='Gastos Gerais'!$D$4:$D$999),-(Analítico!AL$1&lt;='Gastos Gerais'!$E$4:$E$999),-('Gastos Gerais'!$C$4:$C$999))</f>
        <v>0</v>
      </c>
      <c r="AM79" s="149">
        <f>SUMPRODUCT(-('Gastos Gerais'!$B$4:$B$999=Analítico!$B79),-(Analítico!AM$1&gt;='Gastos Gerais'!$D$4:$D$999),-(Analítico!AM$1&lt;='Gastos Gerais'!$E$4:$E$999),-('Gastos Gerais'!$C$4:$C$999))</f>
        <v>0</v>
      </c>
      <c r="AN79" s="149">
        <f>SUMPRODUCT(-('Gastos Gerais'!$B$4:$B$999=Analítico!$B79),-(Analítico!AN$1&gt;='Gastos Gerais'!$D$4:$D$999),-(Analítico!AN$1&lt;='Gastos Gerais'!$E$4:$E$999),-('Gastos Gerais'!$C$4:$C$999))</f>
        <v>0</v>
      </c>
      <c r="AO79" s="149">
        <f>SUMPRODUCT(-('Gastos Gerais'!$B$4:$B$999=Analítico!$B79),-(Analítico!AO$1&gt;='Gastos Gerais'!$D$4:$D$999),-(Analítico!AO$1&lt;='Gastos Gerais'!$E$4:$E$999),-('Gastos Gerais'!$C$4:$C$999))</f>
        <v>0</v>
      </c>
      <c r="AP79" s="149">
        <f>SUMPRODUCT(-('Gastos Gerais'!$B$4:$B$999=Analítico!$B79),-(Analítico!AP$1&gt;='Gastos Gerais'!$D$4:$D$999),-(Analítico!AP$1&lt;='Gastos Gerais'!$E$4:$E$999),-('Gastos Gerais'!$C$4:$C$999))</f>
        <v>0</v>
      </c>
      <c r="AQ79" s="149">
        <f>SUMPRODUCT(-('Gastos Gerais'!$B$4:$B$999=Analítico!$B79),-(Analítico!AQ$1&gt;='Gastos Gerais'!$D$4:$D$999),-(Analítico!AQ$1&lt;='Gastos Gerais'!$E$4:$E$999),-('Gastos Gerais'!$C$4:$C$999))</f>
        <v>0</v>
      </c>
      <c r="AR79" s="149">
        <f>SUMPRODUCT(-('Gastos Gerais'!$B$4:$B$999=Analítico!$B79),-(Analítico!AR$1&gt;='Gastos Gerais'!$D$4:$D$999),-(Analítico!AR$1&lt;='Gastos Gerais'!$E$4:$E$999),-('Gastos Gerais'!$C$4:$C$999))</f>
        <v>0</v>
      </c>
      <c r="AS79" s="149">
        <f>SUMPRODUCT(-('Gastos Gerais'!$B$4:$B$999=Analítico!$B79),-(Analítico!AS$1&gt;='Gastos Gerais'!$D$4:$D$999),-(Analítico!AS$1&lt;='Gastos Gerais'!$E$4:$E$999),-('Gastos Gerais'!$C$4:$C$999))</f>
        <v>0</v>
      </c>
      <c r="AT79" s="149">
        <f>SUMPRODUCT(-('Gastos Gerais'!$B$4:$B$999=Analítico!$B79),-(Analítico!AT$1&gt;='Gastos Gerais'!$D$4:$D$999),-(Analítico!AT$1&lt;='Gastos Gerais'!$E$4:$E$999),-('Gastos Gerais'!$C$4:$C$999))</f>
        <v>0</v>
      </c>
      <c r="AU79" s="149">
        <f>SUMPRODUCT(-('Gastos Gerais'!$B$4:$B$999=Analítico!$B79),-(Analítico!AU$1&gt;='Gastos Gerais'!$D$4:$D$999),-(Analítico!AU$1&lt;='Gastos Gerais'!$E$4:$E$999),-('Gastos Gerais'!$C$4:$C$999))</f>
        <v>0</v>
      </c>
      <c r="AV79" s="149">
        <f>SUMPRODUCT(-('Gastos Gerais'!$B$4:$B$999=Analítico!$B79),-(Analítico!AV$1&gt;='Gastos Gerais'!$D$4:$D$999),-(Analítico!AV$1&lt;='Gastos Gerais'!$E$4:$E$999),-('Gastos Gerais'!$C$4:$C$999))</f>
        <v>0</v>
      </c>
      <c r="AW79" s="149">
        <f>SUMPRODUCT(-('Gastos Gerais'!$B$4:$B$999=Analítico!$B79),-(Analítico!AW$1&gt;='Gastos Gerais'!$D$4:$D$999),-(Analítico!AW$1&lt;='Gastos Gerais'!$E$4:$E$999),-('Gastos Gerais'!$C$4:$C$999))</f>
        <v>0</v>
      </c>
      <c r="AX79" s="149">
        <f>SUMPRODUCT(-('Gastos Gerais'!$B$4:$B$999=Analítico!$B79),-(Analítico!AX$1&gt;='Gastos Gerais'!$D$4:$D$999),-(Analítico!AX$1&lt;='Gastos Gerais'!$E$4:$E$999),-('Gastos Gerais'!$C$4:$C$999))</f>
        <v>0</v>
      </c>
      <c r="AY79" s="144">
        <f t="shared" si="49"/>
        <v>50000</v>
      </c>
      <c r="AZ79" s="156">
        <f t="shared" ca="1" si="50"/>
        <v>4.1732355368333609E-4</v>
      </c>
      <c r="BJ79" s="247"/>
      <c r="BK79" s="247"/>
    </row>
    <row r="80" spans="1:63" s="99" customFormat="1" ht="23.25" customHeight="1">
      <c r="A80" s="216" t="s">
        <v>142</v>
      </c>
      <c r="B80" s="219" t="s">
        <v>86</v>
      </c>
      <c r="C80" s="149">
        <f>SUMPRODUCT(-('Gastos Gerais'!$B$4:$B$999=Analítico!$B80),-(Analítico!C$1&gt;='Gastos Gerais'!$D$4:$D$999),-(Analítico!C$1&lt;='Gastos Gerais'!$E$4:$E$999),-('Gastos Gerais'!$C$4:$C$999))</f>
        <v>0</v>
      </c>
      <c r="D80" s="149">
        <f>SUMPRODUCT(-('Gastos Gerais'!$B$4:$B$999=Analítico!$B80),-(Analítico!D$1&gt;='Gastos Gerais'!$D$4:$D$999),-(Analítico!D$1&lt;='Gastos Gerais'!$E$4:$E$999),-('Gastos Gerais'!$C$4:$C$999))</f>
        <v>0</v>
      </c>
      <c r="E80" s="149">
        <f>SUMPRODUCT(-('Gastos Gerais'!$B$4:$B$999=Analítico!$B80),-(Analítico!E$1&gt;='Gastos Gerais'!$D$4:$D$999),-(Analítico!E$1&lt;='Gastos Gerais'!$E$4:$E$999),-('Gastos Gerais'!$C$4:$C$999))</f>
        <v>0</v>
      </c>
      <c r="F80" s="149">
        <f>SUMPRODUCT(-('Gastos Gerais'!$B$4:$B$999=Analítico!$B80),-(Analítico!F$1&gt;='Gastos Gerais'!$D$4:$D$999),-(Analítico!F$1&lt;='Gastos Gerais'!$E$4:$E$999),-('Gastos Gerais'!$C$4:$C$999))</f>
        <v>0</v>
      </c>
      <c r="G80" s="149">
        <f>SUMPRODUCT(-('Gastos Gerais'!$B$4:$B$999=Analítico!$B80),-(Analítico!G$1&gt;='Gastos Gerais'!$D$4:$D$999),-(Analítico!G$1&lt;='Gastos Gerais'!$E$4:$E$999),-('Gastos Gerais'!$C$4:$C$999))</f>
        <v>0</v>
      </c>
      <c r="H80" s="149">
        <f>SUMPRODUCT(-('Gastos Gerais'!$B$4:$B$999=Analítico!$B80),-(Analítico!H$1&gt;='Gastos Gerais'!$D$4:$D$999),-(Analítico!H$1&lt;='Gastos Gerais'!$E$4:$E$999),-('Gastos Gerais'!$C$4:$C$999))</f>
        <v>0</v>
      </c>
      <c r="I80" s="149">
        <f>SUMPRODUCT(-('Gastos Gerais'!$B$4:$B$999=Analítico!$B80),-(Analítico!I$1&gt;='Gastos Gerais'!$D$4:$D$999),-(Analítico!I$1&lt;='Gastos Gerais'!$E$4:$E$999),-('Gastos Gerais'!$C$4:$C$999))</f>
        <v>0</v>
      </c>
      <c r="J80" s="149">
        <f>SUMPRODUCT(-('Gastos Gerais'!$B$4:$B$999=Analítico!$B80),-(Analítico!J$1&gt;='Gastos Gerais'!$D$4:$D$999),-(Analítico!J$1&lt;='Gastos Gerais'!$E$4:$E$999),-('Gastos Gerais'!$C$4:$C$999))</f>
        <v>0</v>
      </c>
      <c r="K80" s="149">
        <f>SUMPRODUCT(-('Gastos Gerais'!$B$4:$B$999=Analítico!$B80),-(Analítico!K$1&gt;='Gastos Gerais'!$D$4:$D$999),-(Analítico!K$1&lt;='Gastos Gerais'!$E$4:$E$999),-('Gastos Gerais'!$C$4:$C$999))</f>
        <v>0</v>
      </c>
      <c r="L80" s="149">
        <f>SUMPRODUCT(-('Gastos Gerais'!$B$4:$B$999=Analítico!$B80),-(Analítico!L$1&gt;='Gastos Gerais'!$D$4:$D$999),-(Analítico!L$1&lt;='Gastos Gerais'!$E$4:$E$999),-('Gastos Gerais'!$C$4:$C$999))</f>
        <v>0</v>
      </c>
      <c r="M80" s="149">
        <f>SUMPRODUCT(-('Gastos Gerais'!$B$4:$B$999=Analítico!$B80),-(Analítico!M$1&gt;='Gastos Gerais'!$D$4:$D$999),-(Analítico!M$1&lt;='Gastos Gerais'!$E$4:$E$999),-('Gastos Gerais'!$C$4:$C$999))</f>
        <v>0</v>
      </c>
      <c r="N80" s="149">
        <f>SUMPRODUCT(-('Gastos Gerais'!$B$4:$B$999=Analítico!$B80),-(Analítico!N$1&gt;='Gastos Gerais'!$D$4:$D$999),-(Analítico!N$1&lt;='Gastos Gerais'!$E$4:$E$999),-('Gastos Gerais'!$C$4:$C$999))</f>
        <v>25000</v>
      </c>
      <c r="O80" s="149">
        <f>SUMPRODUCT(-('Gastos Gerais'!$B$4:$B$999=Analítico!$B80),-(Analítico!O$1&gt;='Gastos Gerais'!$D$4:$D$999),-(Analítico!O$1&lt;='Gastos Gerais'!$E$4:$E$999),-('Gastos Gerais'!$C$4:$C$999))</f>
        <v>25000</v>
      </c>
      <c r="P80" s="149">
        <f>SUMPRODUCT(-('Gastos Gerais'!$B$4:$B$999=Analítico!$B80),-(Analítico!P$1&gt;='Gastos Gerais'!$D$4:$D$999),-(Analítico!P$1&lt;='Gastos Gerais'!$E$4:$E$999),-('Gastos Gerais'!$C$4:$C$999))</f>
        <v>0</v>
      </c>
      <c r="Q80" s="149">
        <f>SUMPRODUCT(-('Gastos Gerais'!$B$4:$B$999=Analítico!$B80),-(Analítico!Q$1&gt;='Gastos Gerais'!$D$4:$D$999),-(Analítico!Q$1&lt;='Gastos Gerais'!$E$4:$E$999),-('Gastos Gerais'!$C$4:$C$999))</f>
        <v>0</v>
      </c>
      <c r="R80" s="149">
        <f>SUMPRODUCT(-('Gastos Gerais'!$B$4:$B$999=Analítico!$B80),-(Analítico!R$1&gt;='Gastos Gerais'!$D$4:$D$999),-(Analítico!R$1&lt;='Gastos Gerais'!$E$4:$E$999),-('Gastos Gerais'!$C$4:$C$999))</f>
        <v>0</v>
      </c>
      <c r="S80" s="149">
        <f>SUMPRODUCT(-('Gastos Gerais'!$B$4:$B$999=Analítico!$B80),-(Analítico!S$1&gt;='Gastos Gerais'!$D$4:$D$999),-(Analítico!S$1&lt;='Gastos Gerais'!$E$4:$E$999),-('Gastos Gerais'!$C$4:$C$999))</f>
        <v>0</v>
      </c>
      <c r="T80" s="149">
        <f>SUMPRODUCT(-('Gastos Gerais'!$B$4:$B$999=Analítico!$B80),-(Analítico!T$1&gt;='Gastos Gerais'!$D$4:$D$999),-(Analítico!T$1&lt;='Gastos Gerais'!$E$4:$E$999),-('Gastos Gerais'!$C$4:$C$999))</f>
        <v>0</v>
      </c>
      <c r="U80" s="149">
        <f>SUMPRODUCT(-('Gastos Gerais'!$B$4:$B$999=Analítico!$B80),-(Analítico!U$1&gt;='Gastos Gerais'!$D$4:$D$999),-(Analítico!U$1&lt;='Gastos Gerais'!$E$4:$E$999),-('Gastos Gerais'!$C$4:$C$999))</f>
        <v>0</v>
      </c>
      <c r="V80" s="149">
        <f>SUMPRODUCT(-('Gastos Gerais'!$B$4:$B$999=Analítico!$B80),-(Analítico!V$1&gt;='Gastos Gerais'!$D$4:$D$999),-(Analítico!V$1&lt;='Gastos Gerais'!$E$4:$E$999),-('Gastos Gerais'!$C$4:$C$999))</f>
        <v>0</v>
      </c>
      <c r="W80" s="149">
        <f>SUMPRODUCT(-('Gastos Gerais'!$B$4:$B$999=Analítico!$B80),-(Analítico!W$1&gt;='Gastos Gerais'!$D$4:$D$999),-(Analítico!W$1&lt;='Gastos Gerais'!$E$4:$E$999),-('Gastos Gerais'!$C$4:$C$999))</f>
        <v>0</v>
      </c>
      <c r="X80" s="149">
        <f>SUMPRODUCT(-('Gastos Gerais'!$B$4:$B$999=Analítico!$B80),-(Analítico!X$1&gt;='Gastos Gerais'!$D$4:$D$999),-(Analítico!X$1&lt;='Gastos Gerais'!$E$4:$E$999),-('Gastos Gerais'!$C$4:$C$999))</f>
        <v>0</v>
      </c>
      <c r="Y80" s="149">
        <f>SUMPRODUCT(-('Gastos Gerais'!$B$4:$B$999=Analítico!$B80),-(Analítico!Y$1&gt;='Gastos Gerais'!$D$4:$D$999),-(Analítico!Y$1&lt;='Gastos Gerais'!$E$4:$E$999),-('Gastos Gerais'!$C$4:$C$999))</f>
        <v>0</v>
      </c>
      <c r="Z80" s="149">
        <f>SUMPRODUCT(-('Gastos Gerais'!$B$4:$B$999=Analítico!$B80),-(Analítico!Z$1&gt;='Gastos Gerais'!$D$4:$D$999),-(Analítico!Z$1&lt;='Gastos Gerais'!$E$4:$E$999),-('Gastos Gerais'!$C$4:$C$999))</f>
        <v>0</v>
      </c>
      <c r="AA80" s="149">
        <f>SUMPRODUCT(-('Gastos Gerais'!$B$4:$B$999=Analítico!$B80),-(Analítico!AA$1&gt;='Gastos Gerais'!$D$4:$D$999),-(Analítico!AA$1&lt;='Gastos Gerais'!$E$4:$E$999),-('Gastos Gerais'!$C$4:$C$999))</f>
        <v>0</v>
      </c>
      <c r="AB80" s="149">
        <f>SUMPRODUCT(-('Gastos Gerais'!$B$4:$B$999=Analítico!$B80),-(Analítico!AB$1&gt;='Gastos Gerais'!$D$4:$D$999),-(Analítico!AB$1&lt;='Gastos Gerais'!$E$4:$E$999),-('Gastos Gerais'!$C$4:$C$999))</f>
        <v>0</v>
      </c>
      <c r="AC80" s="149">
        <f>SUMPRODUCT(-('Gastos Gerais'!$B$4:$B$999=Analítico!$B80),-(Analítico!AC$1&gt;='Gastos Gerais'!$D$4:$D$999),-(Analítico!AC$1&lt;='Gastos Gerais'!$E$4:$E$999),-('Gastos Gerais'!$C$4:$C$999))</f>
        <v>0</v>
      </c>
      <c r="AD80" s="149">
        <f>SUMPRODUCT(-('Gastos Gerais'!$B$4:$B$999=Analítico!$B80),-(Analítico!AD$1&gt;='Gastos Gerais'!$D$4:$D$999),-(Analítico!AD$1&lt;='Gastos Gerais'!$E$4:$E$999),-('Gastos Gerais'!$C$4:$C$999))</f>
        <v>0</v>
      </c>
      <c r="AE80" s="149">
        <f>SUMPRODUCT(-('Gastos Gerais'!$B$4:$B$999=Analítico!$B80),-(Analítico!AE$1&gt;='Gastos Gerais'!$D$4:$D$999),-(Analítico!AE$1&lt;='Gastos Gerais'!$E$4:$E$999),-('Gastos Gerais'!$C$4:$C$999))</f>
        <v>0</v>
      </c>
      <c r="AF80" s="149">
        <f>SUMPRODUCT(-('Gastos Gerais'!$B$4:$B$999=Analítico!$B80),-(Analítico!AF$1&gt;='Gastos Gerais'!$D$4:$D$999),-(Analítico!AF$1&lt;='Gastos Gerais'!$E$4:$E$999),-('Gastos Gerais'!$C$4:$C$999))</f>
        <v>0</v>
      </c>
      <c r="AG80" s="149">
        <f>SUMPRODUCT(-('Gastos Gerais'!$B$4:$B$999=Analítico!$B80),-(Analítico!AG$1&gt;='Gastos Gerais'!$D$4:$D$999),-(Analítico!AG$1&lt;='Gastos Gerais'!$E$4:$E$999),-('Gastos Gerais'!$C$4:$C$999))</f>
        <v>0</v>
      </c>
      <c r="AH80" s="149">
        <f>SUMPRODUCT(-('Gastos Gerais'!$B$4:$B$999=Analítico!$B80),-(Analítico!AH$1&gt;='Gastos Gerais'!$D$4:$D$999),-(Analítico!AH$1&lt;='Gastos Gerais'!$E$4:$E$999),-('Gastos Gerais'!$C$4:$C$999))</f>
        <v>0</v>
      </c>
      <c r="AI80" s="149">
        <f>SUMPRODUCT(-('Gastos Gerais'!$B$4:$B$999=Analítico!$B80),-(Analítico!AI$1&gt;='Gastos Gerais'!$D$4:$D$999),-(Analítico!AI$1&lt;='Gastos Gerais'!$E$4:$E$999),-('Gastos Gerais'!$C$4:$C$999))</f>
        <v>0</v>
      </c>
      <c r="AJ80" s="149">
        <f>SUMPRODUCT(-('Gastos Gerais'!$B$4:$B$999=Analítico!$B80),-(Analítico!AJ$1&gt;='Gastos Gerais'!$D$4:$D$999),-(Analítico!AJ$1&lt;='Gastos Gerais'!$E$4:$E$999),-('Gastos Gerais'!$C$4:$C$999))</f>
        <v>0</v>
      </c>
      <c r="AK80" s="149">
        <f>SUMPRODUCT(-('Gastos Gerais'!$B$4:$B$999=Analítico!$B80),-(Analítico!AK$1&gt;='Gastos Gerais'!$D$4:$D$999),-(Analítico!AK$1&lt;='Gastos Gerais'!$E$4:$E$999),-('Gastos Gerais'!$C$4:$C$999))</f>
        <v>0</v>
      </c>
      <c r="AL80" s="149">
        <f>SUMPRODUCT(-('Gastos Gerais'!$B$4:$B$999=Analítico!$B80),-(Analítico!AL$1&gt;='Gastos Gerais'!$D$4:$D$999),-(Analítico!AL$1&lt;='Gastos Gerais'!$E$4:$E$999),-('Gastos Gerais'!$C$4:$C$999))</f>
        <v>0</v>
      </c>
      <c r="AM80" s="149">
        <f>SUMPRODUCT(-('Gastos Gerais'!$B$4:$B$999=Analítico!$B80),-(Analítico!AM$1&gt;='Gastos Gerais'!$D$4:$D$999),-(Analítico!AM$1&lt;='Gastos Gerais'!$E$4:$E$999),-('Gastos Gerais'!$C$4:$C$999))</f>
        <v>0</v>
      </c>
      <c r="AN80" s="149">
        <f>SUMPRODUCT(-('Gastos Gerais'!$B$4:$B$999=Analítico!$B80),-(Analítico!AN$1&gt;='Gastos Gerais'!$D$4:$D$999),-(Analítico!AN$1&lt;='Gastos Gerais'!$E$4:$E$999),-('Gastos Gerais'!$C$4:$C$999))</f>
        <v>0</v>
      </c>
      <c r="AO80" s="149">
        <f>SUMPRODUCT(-('Gastos Gerais'!$B$4:$B$999=Analítico!$B80),-(Analítico!AO$1&gt;='Gastos Gerais'!$D$4:$D$999),-(Analítico!AO$1&lt;='Gastos Gerais'!$E$4:$E$999),-('Gastos Gerais'!$C$4:$C$999))</f>
        <v>0</v>
      </c>
      <c r="AP80" s="149">
        <f>SUMPRODUCT(-('Gastos Gerais'!$B$4:$B$999=Analítico!$B80),-(Analítico!AP$1&gt;='Gastos Gerais'!$D$4:$D$999),-(Analítico!AP$1&lt;='Gastos Gerais'!$E$4:$E$999),-('Gastos Gerais'!$C$4:$C$999))</f>
        <v>0</v>
      </c>
      <c r="AQ80" s="149">
        <f>SUMPRODUCT(-('Gastos Gerais'!$B$4:$B$999=Analítico!$B80),-(Analítico!AQ$1&gt;='Gastos Gerais'!$D$4:$D$999),-(Analítico!AQ$1&lt;='Gastos Gerais'!$E$4:$E$999),-('Gastos Gerais'!$C$4:$C$999))</f>
        <v>0</v>
      </c>
      <c r="AR80" s="149">
        <f>SUMPRODUCT(-('Gastos Gerais'!$B$4:$B$999=Analítico!$B80),-(Analítico!AR$1&gt;='Gastos Gerais'!$D$4:$D$999),-(Analítico!AR$1&lt;='Gastos Gerais'!$E$4:$E$999),-('Gastos Gerais'!$C$4:$C$999))</f>
        <v>0</v>
      </c>
      <c r="AS80" s="149">
        <f>SUMPRODUCT(-('Gastos Gerais'!$B$4:$B$999=Analítico!$B80),-(Analítico!AS$1&gt;='Gastos Gerais'!$D$4:$D$999),-(Analítico!AS$1&lt;='Gastos Gerais'!$E$4:$E$999),-('Gastos Gerais'!$C$4:$C$999))</f>
        <v>0</v>
      </c>
      <c r="AT80" s="149">
        <f>SUMPRODUCT(-('Gastos Gerais'!$B$4:$B$999=Analítico!$B80),-(Analítico!AT$1&gt;='Gastos Gerais'!$D$4:$D$999),-(Analítico!AT$1&lt;='Gastos Gerais'!$E$4:$E$999),-('Gastos Gerais'!$C$4:$C$999))</f>
        <v>0</v>
      </c>
      <c r="AU80" s="149">
        <f>SUMPRODUCT(-('Gastos Gerais'!$B$4:$B$999=Analítico!$B80),-(Analítico!AU$1&gt;='Gastos Gerais'!$D$4:$D$999),-(Analítico!AU$1&lt;='Gastos Gerais'!$E$4:$E$999),-('Gastos Gerais'!$C$4:$C$999))</f>
        <v>0</v>
      </c>
      <c r="AV80" s="149">
        <f>SUMPRODUCT(-('Gastos Gerais'!$B$4:$B$999=Analítico!$B80),-(Analítico!AV$1&gt;='Gastos Gerais'!$D$4:$D$999),-(Analítico!AV$1&lt;='Gastos Gerais'!$E$4:$E$999),-('Gastos Gerais'!$C$4:$C$999))</f>
        <v>0</v>
      </c>
      <c r="AW80" s="149">
        <f>SUMPRODUCT(-('Gastos Gerais'!$B$4:$B$999=Analítico!$B80),-(Analítico!AW$1&gt;='Gastos Gerais'!$D$4:$D$999),-(Analítico!AW$1&lt;='Gastos Gerais'!$E$4:$E$999),-('Gastos Gerais'!$C$4:$C$999))</f>
        <v>0</v>
      </c>
      <c r="AX80" s="149">
        <f>SUMPRODUCT(-('Gastos Gerais'!$B$4:$B$999=Analítico!$B80),-(Analítico!AX$1&gt;='Gastos Gerais'!$D$4:$D$999),-(Analítico!AX$1&lt;='Gastos Gerais'!$E$4:$E$999),-('Gastos Gerais'!$C$4:$C$999))</f>
        <v>0</v>
      </c>
      <c r="AY80" s="144">
        <f t="shared" si="49"/>
        <v>50000</v>
      </c>
      <c r="AZ80" s="156">
        <f t="shared" ca="1" si="50"/>
        <v>4.1732355368333609E-4</v>
      </c>
      <c r="BJ80" s="247"/>
      <c r="BK80" s="247"/>
    </row>
    <row r="81" spans="1:63" s="99" customFormat="1" ht="23.25" customHeight="1">
      <c r="A81" s="216" t="s">
        <v>181</v>
      </c>
      <c r="B81" s="219" t="s">
        <v>200</v>
      </c>
      <c r="C81" s="149">
        <f>SUMPRODUCT(-('Gastos Gerais'!$B$4:$B$999=Analítico!$B81),-(Analítico!C$1&gt;='Gastos Gerais'!$D$4:$D$999),-(Analítico!C$1&lt;='Gastos Gerais'!$E$4:$E$999),-('Gastos Gerais'!$C$4:$C$999))</f>
        <v>0</v>
      </c>
      <c r="D81" s="149">
        <f>SUMPRODUCT(-('Gastos Gerais'!$B$4:$B$999=Analítico!$B81),-(Analítico!D$1&gt;='Gastos Gerais'!$D$4:$D$999),-(Analítico!D$1&lt;='Gastos Gerais'!$E$4:$E$999),-('Gastos Gerais'!$C$4:$C$999))</f>
        <v>0</v>
      </c>
      <c r="E81" s="149">
        <f>SUMPRODUCT(-('Gastos Gerais'!$B$4:$B$999=Analítico!$B81),-(Analítico!E$1&gt;='Gastos Gerais'!$D$4:$D$999),-(Analítico!E$1&lt;='Gastos Gerais'!$E$4:$E$999),-('Gastos Gerais'!$C$4:$C$999))</f>
        <v>0</v>
      </c>
      <c r="F81" s="149">
        <f>SUMPRODUCT(-('Gastos Gerais'!$B$4:$B$999=Analítico!$B81),-(Analítico!F$1&gt;='Gastos Gerais'!$D$4:$D$999),-(Analítico!F$1&lt;='Gastos Gerais'!$E$4:$E$999),-('Gastos Gerais'!$C$4:$C$999))</f>
        <v>0</v>
      </c>
      <c r="G81" s="149">
        <f>SUMPRODUCT(-('Gastos Gerais'!$B$4:$B$999=Analítico!$B81),-(Analítico!G$1&gt;='Gastos Gerais'!$D$4:$D$999),-(Analítico!G$1&lt;='Gastos Gerais'!$E$4:$E$999),-('Gastos Gerais'!$C$4:$C$999))</f>
        <v>0</v>
      </c>
      <c r="H81" s="149">
        <f>SUMPRODUCT(-('Gastos Gerais'!$B$4:$B$999=Analítico!$B81),-(Analítico!H$1&gt;='Gastos Gerais'!$D$4:$D$999),-(Analítico!H$1&lt;='Gastos Gerais'!$E$4:$E$999),-('Gastos Gerais'!$C$4:$C$999))</f>
        <v>0</v>
      </c>
      <c r="I81" s="149">
        <f>SUMPRODUCT(-('Gastos Gerais'!$B$4:$B$999=Analítico!$B81),-(Analítico!I$1&gt;='Gastos Gerais'!$D$4:$D$999),-(Analítico!I$1&lt;='Gastos Gerais'!$E$4:$E$999),-('Gastos Gerais'!$C$4:$C$999))</f>
        <v>0</v>
      </c>
      <c r="J81" s="149">
        <f>SUMPRODUCT(-('Gastos Gerais'!$B$4:$B$999=Analítico!$B81),-(Analítico!J$1&gt;='Gastos Gerais'!$D$4:$D$999),-(Analítico!J$1&lt;='Gastos Gerais'!$E$4:$E$999),-('Gastos Gerais'!$C$4:$C$999))</f>
        <v>0</v>
      </c>
      <c r="K81" s="149">
        <f>SUMPRODUCT(-('Gastos Gerais'!$B$4:$B$999=Analítico!$B81),-(Analítico!K$1&gt;='Gastos Gerais'!$D$4:$D$999),-(Analítico!K$1&lt;='Gastos Gerais'!$E$4:$E$999),-('Gastos Gerais'!$C$4:$C$999))</f>
        <v>0</v>
      </c>
      <c r="L81" s="149">
        <f>SUMPRODUCT(-('Gastos Gerais'!$B$4:$B$999=Analítico!$B81),-(Analítico!L$1&gt;='Gastos Gerais'!$D$4:$D$999),-(Analítico!L$1&lt;='Gastos Gerais'!$E$4:$E$999),-('Gastos Gerais'!$C$4:$C$999))</f>
        <v>0</v>
      </c>
      <c r="M81" s="149">
        <f>SUMPRODUCT(-('Gastos Gerais'!$B$4:$B$999=Analítico!$B81),-(Analítico!M$1&gt;='Gastos Gerais'!$D$4:$D$999),-(Analítico!M$1&lt;='Gastos Gerais'!$E$4:$E$999),-('Gastos Gerais'!$C$4:$C$999))</f>
        <v>0</v>
      </c>
      <c r="N81" s="149">
        <f>SUMPRODUCT(-('Gastos Gerais'!$B$4:$B$999=Analítico!$B81),-(Analítico!N$1&gt;='Gastos Gerais'!$D$4:$D$999),-(Analítico!N$1&lt;='Gastos Gerais'!$E$4:$E$999),-('Gastos Gerais'!$C$4:$C$999))</f>
        <v>0</v>
      </c>
      <c r="O81" s="149">
        <f>SUMPRODUCT(-('Gastos Gerais'!$B$4:$B$999=Analítico!$B81),-(Analítico!O$1&gt;='Gastos Gerais'!$D$4:$D$999),-(Analítico!O$1&lt;='Gastos Gerais'!$E$4:$E$999),-('Gastos Gerais'!$C$4:$C$999))</f>
        <v>0</v>
      </c>
      <c r="P81" s="149">
        <f>SUMPRODUCT(-('Gastos Gerais'!$B$4:$B$999=Analítico!$B81),-(Analítico!P$1&gt;='Gastos Gerais'!$D$4:$D$999),-(Analítico!P$1&lt;='Gastos Gerais'!$E$4:$E$999),-('Gastos Gerais'!$C$4:$C$999))</f>
        <v>0</v>
      </c>
      <c r="Q81" s="149">
        <f>SUMPRODUCT(-('Gastos Gerais'!$B$4:$B$999=Analítico!$B81),-(Analítico!Q$1&gt;='Gastos Gerais'!$D$4:$D$999),-(Analítico!Q$1&lt;='Gastos Gerais'!$E$4:$E$999),-('Gastos Gerais'!$C$4:$C$999))</f>
        <v>0</v>
      </c>
      <c r="R81" s="149">
        <f>SUMPRODUCT(-('Gastos Gerais'!$B$4:$B$999=Analítico!$B81),-(Analítico!R$1&gt;='Gastos Gerais'!$D$4:$D$999),-(Analítico!R$1&lt;='Gastos Gerais'!$E$4:$E$999),-('Gastos Gerais'!$C$4:$C$999))</f>
        <v>0</v>
      </c>
      <c r="S81" s="149">
        <f>SUMPRODUCT(-('Gastos Gerais'!$B$4:$B$999=Analítico!$B81),-(Analítico!S$1&gt;='Gastos Gerais'!$D$4:$D$999),-(Analítico!S$1&lt;='Gastos Gerais'!$E$4:$E$999),-('Gastos Gerais'!$C$4:$C$999))</f>
        <v>0</v>
      </c>
      <c r="T81" s="149">
        <f>SUMPRODUCT(-('Gastos Gerais'!$B$4:$B$999=Analítico!$B81),-(Analítico!T$1&gt;='Gastos Gerais'!$D$4:$D$999),-(Analítico!T$1&lt;='Gastos Gerais'!$E$4:$E$999),-('Gastos Gerais'!$C$4:$C$999))</f>
        <v>0</v>
      </c>
      <c r="U81" s="149">
        <f>SUMPRODUCT(-('Gastos Gerais'!$B$4:$B$999=Analítico!$B81),-(Analítico!U$1&gt;='Gastos Gerais'!$D$4:$D$999),-(Analítico!U$1&lt;='Gastos Gerais'!$E$4:$E$999),-('Gastos Gerais'!$C$4:$C$999))</f>
        <v>0</v>
      </c>
      <c r="V81" s="149">
        <f>SUMPRODUCT(-('Gastos Gerais'!$B$4:$B$999=Analítico!$B81),-(Analítico!V$1&gt;='Gastos Gerais'!$D$4:$D$999),-(Analítico!V$1&lt;='Gastos Gerais'!$E$4:$E$999),-('Gastos Gerais'!$C$4:$C$999))</f>
        <v>0</v>
      </c>
      <c r="W81" s="149">
        <f>SUMPRODUCT(-('Gastos Gerais'!$B$4:$B$999=Analítico!$B81),-(Analítico!W$1&gt;='Gastos Gerais'!$D$4:$D$999),-(Analítico!W$1&lt;='Gastos Gerais'!$E$4:$E$999),-('Gastos Gerais'!$C$4:$C$999))</f>
        <v>0</v>
      </c>
      <c r="X81" s="149">
        <f>SUMPRODUCT(-('Gastos Gerais'!$B$4:$B$999=Analítico!$B81),-(Analítico!X$1&gt;='Gastos Gerais'!$D$4:$D$999),-(Analítico!X$1&lt;='Gastos Gerais'!$E$4:$E$999),-('Gastos Gerais'!$C$4:$C$999))</f>
        <v>0</v>
      </c>
      <c r="Y81" s="149">
        <f>SUMPRODUCT(-('Gastos Gerais'!$B$4:$B$999=Analítico!$B81),-(Analítico!Y$1&gt;='Gastos Gerais'!$D$4:$D$999),-(Analítico!Y$1&lt;='Gastos Gerais'!$E$4:$E$999),-('Gastos Gerais'!$C$4:$C$999))</f>
        <v>0</v>
      </c>
      <c r="Z81" s="149">
        <f>SUMPRODUCT(-('Gastos Gerais'!$B$4:$B$999=Analítico!$B81),-(Analítico!Z$1&gt;='Gastos Gerais'!$D$4:$D$999),-(Analítico!Z$1&lt;='Gastos Gerais'!$E$4:$E$999),-('Gastos Gerais'!$C$4:$C$999))</f>
        <v>0</v>
      </c>
      <c r="AA81" s="149">
        <f>SUMPRODUCT(-('Gastos Gerais'!$B$4:$B$999=Analítico!$B81),-(Analítico!AA$1&gt;='Gastos Gerais'!$D$4:$D$999),-(Analítico!AA$1&lt;='Gastos Gerais'!$E$4:$E$999),-('Gastos Gerais'!$C$4:$C$999))</f>
        <v>0</v>
      </c>
      <c r="AB81" s="149">
        <f>SUMPRODUCT(-('Gastos Gerais'!$B$4:$B$999=Analítico!$B81),-(Analítico!AB$1&gt;='Gastos Gerais'!$D$4:$D$999),-(Analítico!AB$1&lt;='Gastos Gerais'!$E$4:$E$999),-('Gastos Gerais'!$C$4:$C$999))</f>
        <v>0</v>
      </c>
      <c r="AC81" s="149">
        <f>SUMPRODUCT(-('Gastos Gerais'!$B$4:$B$999=Analítico!$B81),-(Analítico!AC$1&gt;='Gastos Gerais'!$D$4:$D$999),-(Analítico!AC$1&lt;='Gastos Gerais'!$E$4:$E$999),-('Gastos Gerais'!$C$4:$C$999))</f>
        <v>0</v>
      </c>
      <c r="AD81" s="149">
        <f>SUMPRODUCT(-('Gastos Gerais'!$B$4:$B$999=Analítico!$B81),-(Analítico!AD$1&gt;='Gastos Gerais'!$D$4:$D$999),-(Analítico!AD$1&lt;='Gastos Gerais'!$E$4:$E$999),-('Gastos Gerais'!$C$4:$C$999))</f>
        <v>0</v>
      </c>
      <c r="AE81" s="149">
        <f>SUMPRODUCT(-('Gastos Gerais'!$B$4:$B$999=Analítico!$B81),-(Analítico!AE$1&gt;='Gastos Gerais'!$D$4:$D$999),-(Analítico!AE$1&lt;='Gastos Gerais'!$E$4:$E$999),-('Gastos Gerais'!$C$4:$C$999))</f>
        <v>0</v>
      </c>
      <c r="AF81" s="149">
        <f>SUMPRODUCT(-('Gastos Gerais'!$B$4:$B$999=Analítico!$B81),-(Analítico!AF$1&gt;='Gastos Gerais'!$D$4:$D$999),-(Analítico!AF$1&lt;='Gastos Gerais'!$E$4:$E$999),-('Gastos Gerais'!$C$4:$C$999))</f>
        <v>0</v>
      </c>
      <c r="AG81" s="149">
        <f>SUMPRODUCT(-('Gastos Gerais'!$B$4:$B$999=Analítico!$B81),-(Analítico!AG$1&gt;='Gastos Gerais'!$D$4:$D$999),-(Analítico!AG$1&lt;='Gastos Gerais'!$E$4:$E$999),-('Gastos Gerais'!$C$4:$C$999))</f>
        <v>0</v>
      </c>
      <c r="AH81" s="149">
        <f>SUMPRODUCT(-('Gastos Gerais'!$B$4:$B$999=Analítico!$B81),-(Analítico!AH$1&gt;='Gastos Gerais'!$D$4:$D$999),-(Analítico!AH$1&lt;='Gastos Gerais'!$E$4:$E$999),-('Gastos Gerais'!$C$4:$C$999))</f>
        <v>0</v>
      </c>
      <c r="AI81" s="149">
        <f>SUMPRODUCT(-('Gastos Gerais'!$B$4:$B$999=Analítico!$B81),-(Analítico!AI$1&gt;='Gastos Gerais'!$D$4:$D$999),-(Analítico!AI$1&lt;='Gastos Gerais'!$E$4:$E$999),-('Gastos Gerais'!$C$4:$C$999))</f>
        <v>0</v>
      </c>
      <c r="AJ81" s="149">
        <f>SUMPRODUCT(-('Gastos Gerais'!$B$4:$B$999=Analítico!$B81),-(Analítico!AJ$1&gt;='Gastos Gerais'!$D$4:$D$999),-(Analítico!AJ$1&lt;='Gastos Gerais'!$E$4:$E$999),-('Gastos Gerais'!$C$4:$C$999))</f>
        <v>0</v>
      </c>
      <c r="AK81" s="149">
        <f>SUMPRODUCT(-('Gastos Gerais'!$B$4:$B$999=Analítico!$B81),-(Analítico!AK$1&gt;='Gastos Gerais'!$D$4:$D$999),-(Analítico!AK$1&lt;='Gastos Gerais'!$E$4:$E$999),-('Gastos Gerais'!$C$4:$C$999))</f>
        <v>0</v>
      </c>
      <c r="AL81" s="149">
        <f>SUMPRODUCT(-('Gastos Gerais'!$B$4:$B$999=Analítico!$B81),-(Analítico!AL$1&gt;='Gastos Gerais'!$D$4:$D$999),-(Analítico!AL$1&lt;='Gastos Gerais'!$E$4:$E$999),-('Gastos Gerais'!$C$4:$C$999))</f>
        <v>0</v>
      </c>
      <c r="AM81" s="149">
        <f>SUMPRODUCT(-('Gastos Gerais'!$B$4:$B$999=Analítico!$B81),-(Analítico!AM$1&gt;='Gastos Gerais'!$D$4:$D$999),-(Analítico!AM$1&lt;='Gastos Gerais'!$E$4:$E$999),-('Gastos Gerais'!$C$4:$C$999))</f>
        <v>0</v>
      </c>
      <c r="AN81" s="149">
        <f>SUMPRODUCT(-('Gastos Gerais'!$B$4:$B$999=Analítico!$B81),-(Analítico!AN$1&gt;='Gastos Gerais'!$D$4:$D$999),-(Analítico!AN$1&lt;='Gastos Gerais'!$E$4:$E$999),-('Gastos Gerais'!$C$4:$C$999))</f>
        <v>0</v>
      </c>
      <c r="AO81" s="149">
        <f>SUMPRODUCT(-('Gastos Gerais'!$B$4:$B$999=Analítico!$B81),-(Analítico!AO$1&gt;='Gastos Gerais'!$D$4:$D$999),-(Analítico!AO$1&lt;='Gastos Gerais'!$E$4:$E$999),-('Gastos Gerais'!$C$4:$C$999))</f>
        <v>0</v>
      </c>
      <c r="AP81" s="149">
        <f>SUMPRODUCT(-('Gastos Gerais'!$B$4:$B$999=Analítico!$B81),-(Analítico!AP$1&gt;='Gastos Gerais'!$D$4:$D$999),-(Analítico!AP$1&lt;='Gastos Gerais'!$E$4:$E$999),-('Gastos Gerais'!$C$4:$C$999))</f>
        <v>0</v>
      </c>
      <c r="AQ81" s="149">
        <f>SUMPRODUCT(-('Gastos Gerais'!$B$4:$B$999=Analítico!$B81),-(Analítico!AQ$1&gt;='Gastos Gerais'!$D$4:$D$999),-(Analítico!AQ$1&lt;='Gastos Gerais'!$E$4:$E$999),-('Gastos Gerais'!$C$4:$C$999))</f>
        <v>0</v>
      </c>
      <c r="AR81" s="149">
        <f>SUMPRODUCT(-('Gastos Gerais'!$B$4:$B$999=Analítico!$B81),-(Analítico!AR$1&gt;='Gastos Gerais'!$D$4:$D$999),-(Analítico!AR$1&lt;='Gastos Gerais'!$E$4:$E$999),-('Gastos Gerais'!$C$4:$C$999))</f>
        <v>0</v>
      </c>
      <c r="AS81" s="149">
        <f>SUMPRODUCT(-('Gastos Gerais'!$B$4:$B$999=Analítico!$B81),-(Analítico!AS$1&gt;='Gastos Gerais'!$D$4:$D$999),-(Analítico!AS$1&lt;='Gastos Gerais'!$E$4:$E$999),-('Gastos Gerais'!$C$4:$C$999))</f>
        <v>0</v>
      </c>
      <c r="AT81" s="149">
        <f>SUMPRODUCT(-('Gastos Gerais'!$B$4:$B$999=Analítico!$B81),-(Analítico!AT$1&gt;='Gastos Gerais'!$D$4:$D$999),-(Analítico!AT$1&lt;='Gastos Gerais'!$E$4:$E$999),-('Gastos Gerais'!$C$4:$C$999))</f>
        <v>0</v>
      </c>
      <c r="AU81" s="149">
        <f>SUMPRODUCT(-('Gastos Gerais'!$B$4:$B$999=Analítico!$B81),-(Analítico!AU$1&gt;='Gastos Gerais'!$D$4:$D$999),-(Analítico!AU$1&lt;='Gastos Gerais'!$E$4:$E$999),-('Gastos Gerais'!$C$4:$C$999))</f>
        <v>0</v>
      </c>
      <c r="AV81" s="149">
        <f>SUMPRODUCT(-('Gastos Gerais'!$B$4:$B$999=Analítico!$B81),-(Analítico!AV$1&gt;='Gastos Gerais'!$D$4:$D$999),-(Analítico!AV$1&lt;='Gastos Gerais'!$E$4:$E$999),-('Gastos Gerais'!$C$4:$C$999))</f>
        <v>0</v>
      </c>
      <c r="AW81" s="149">
        <f>SUMPRODUCT(-('Gastos Gerais'!$B$4:$B$999=Analítico!$B81),-(Analítico!AW$1&gt;='Gastos Gerais'!$D$4:$D$999),-(Analítico!AW$1&lt;='Gastos Gerais'!$E$4:$E$999),-('Gastos Gerais'!$C$4:$C$999))</f>
        <v>0</v>
      </c>
      <c r="AX81" s="149">
        <f>SUMPRODUCT(-('Gastos Gerais'!$B$4:$B$999=Analítico!$B81),-(Analítico!AX$1&gt;='Gastos Gerais'!$D$4:$D$999),-(Analítico!AX$1&lt;='Gastos Gerais'!$E$4:$E$999),-('Gastos Gerais'!$C$4:$C$999))</f>
        <v>0</v>
      </c>
      <c r="AY81" s="144">
        <f t="shared" si="49"/>
        <v>0</v>
      </c>
      <c r="AZ81" s="156">
        <f t="shared" ca="1" si="50"/>
        <v>0</v>
      </c>
      <c r="BJ81" s="247"/>
      <c r="BK81" s="247"/>
    </row>
    <row r="82" spans="1:63" s="99" customFormat="1" ht="23.25" customHeight="1">
      <c r="A82" s="216" t="s">
        <v>182</v>
      </c>
      <c r="B82" s="219" t="s">
        <v>452</v>
      </c>
      <c r="C82" s="149">
        <f>SUMPRODUCT(-('Gastos Gerais'!$B$4:$B$999=Analítico!$B82),-(Analítico!C$1&gt;='Gastos Gerais'!$D$4:$D$999),-(Analítico!C$1&lt;='Gastos Gerais'!$E$4:$E$999),-('Gastos Gerais'!$C$4:$C$999))</f>
        <v>0</v>
      </c>
      <c r="D82" s="149">
        <f>SUMPRODUCT(-('Gastos Gerais'!$B$4:$B$999=Analítico!$B82),-(Analítico!D$1&gt;='Gastos Gerais'!$D$4:$D$999),-(Analítico!D$1&lt;='Gastos Gerais'!$E$4:$E$999),-('Gastos Gerais'!$C$4:$C$999))</f>
        <v>20000</v>
      </c>
      <c r="E82" s="149">
        <f>SUMPRODUCT(-('Gastos Gerais'!$B$4:$B$999=Analítico!$B82),-(Analítico!E$1&gt;='Gastos Gerais'!$D$4:$D$999),-(Analítico!E$1&lt;='Gastos Gerais'!$E$4:$E$999),-('Gastos Gerais'!$C$4:$C$999))</f>
        <v>20000</v>
      </c>
      <c r="F82" s="149">
        <f>SUMPRODUCT(-('Gastos Gerais'!$B$4:$B$999=Analítico!$B82),-(Analítico!F$1&gt;='Gastos Gerais'!$D$4:$D$999),-(Analítico!F$1&lt;='Gastos Gerais'!$E$4:$E$999),-('Gastos Gerais'!$C$4:$C$999))</f>
        <v>42450</v>
      </c>
      <c r="G82" s="149">
        <f>SUMPRODUCT(-('Gastos Gerais'!$B$4:$B$999=Analítico!$B82),-(Analítico!G$1&gt;='Gastos Gerais'!$D$4:$D$999),-(Analítico!G$1&lt;='Gastos Gerais'!$E$4:$E$999),-('Gastos Gerais'!$C$4:$C$999))</f>
        <v>42450</v>
      </c>
      <c r="H82" s="149">
        <f>SUMPRODUCT(-('Gastos Gerais'!$B$4:$B$999=Analítico!$B82),-(Analítico!H$1&gt;='Gastos Gerais'!$D$4:$D$999),-(Analítico!H$1&lt;='Gastos Gerais'!$E$4:$E$999),-('Gastos Gerais'!$C$4:$C$999))</f>
        <v>42450</v>
      </c>
      <c r="I82" s="149">
        <f>SUMPRODUCT(-('Gastos Gerais'!$B$4:$B$999=Analítico!$B82),-(Analítico!I$1&gt;='Gastos Gerais'!$D$4:$D$999),-(Analítico!I$1&lt;='Gastos Gerais'!$E$4:$E$999),-('Gastos Gerais'!$C$4:$C$999))</f>
        <v>18000</v>
      </c>
      <c r="J82" s="149">
        <f>SUMPRODUCT(-('Gastos Gerais'!$B$4:$B$999=Analítico!$B82),-(Analítico!J$1&gt;='Gastos Gerais'!$D$4:$D$999),-(Analítico!J$1&lt;='Gastos Gerais'!$E$4:$E$999),-('Gastos Gerais'!$C$4:$C$999))</f>
        <v>37242</v>
      </c>
      <c r="K82" s="149">
        <f>SUMPRODUCT(-('Gastos Gerais'!$B$4:$B$999=Analítico!$B82),-(Analítico!K$1&gt;='Gastos Gerais'!$D$4:$D$999),-(Analítico!K$1&lt;='Gastos Gerais'!$E$4:$E$999),-('Gastos Gerais'!$C$4:$C$999))</f>
        <v>37242</v>
      </c>
      <c r="L82" s="149">
        <f>SUMPRODUCT(-('Gastos Gerais'!$B$4:$B$999=Analítico!$B82),-(Analítico!L$1&gt;='Gastos Gerais'!$D$4:$D$999),-(Analítico!L$1&lt;='Gastos Gerais'!$E$4:$E$999),-('Gastos Gerais'!$C$4:$C$999))</f>
        <v>37242</v>
      </c>
      <c r="M82" s="149">
        <f>SUMPRODUCT(-('Gastos Gerais'!$B$4:$B$999=Analítico!$B82),-(Analítico!M$1&gt;='Gastos Gerais'!$D$4:$D$999),-(Analítico!M$1&lt;='Gastos Gerais'!$E$4:$E$999),-('Gastos Gerais'!$C$4:$C$999))</f>
        <v>37242</v>
      </c>
      <c r="N82" s="149">
        <f>SUMPRODUCT(-('Gastos Gerais'!$B$4:$B$999=Analítico!$B82),-(Analítico!N$1&gt;='Gastos Gerais'!$D$4:$D$999),-(Analítico!N$1&lt;='Gastos Gerais'!$E$4:$E$999),-('Gastos Gerais'!$C$4:$C$999))</f>
        <v>37242</v>
      </c>
      <c r="O82" s="149">
        <f>SUMPRODUCT(-('Gastos Gerais'!$B$4:$B$999=Analítico!$B82),-(Analítico!O$1&gt;='Gastos Gerais'!$D$4:$D$999),-(Analítico!O$1&lt;='Gastos Gerais'!$E$4:$E$999),-('Gastos Gerais'!$C$4:$C$999))</f>
        <v>42242</v>
      </c>
      <c r="P82" s="149">
        <f>SUMPRODUCT(-('Gastos Gerais'!$B$4:$B$999=Analítico!$B82),-(Analítico!P$1&gt;='Gastos Gerais'!$D$4:$D$999),-(Analítico!P$1&lt;='Gastos Gerais'!$E$4:$E$999),-('Gastos Gerais'!$C$4:$C$999))</f>
        <v>42242</v>
      </c>
      <c r="Q82" s="149">
        <f>SUMPRODUCT(-('Gastos Gerais'!$B$4:$B$999=Analítico!$B82),-(Analítico!Q$1&gt;='Gastos Gerais'!$D$4:$D$999),-(Analítico!Q$1&lt;='Gastos Gerais'!$E$4:$E$999),-('Gastos Gerais'!$C$4:$C$999))</f>
        <v>37242</v>
      </c>
      <c r="R82" s="149">
        <f>SUMPRODUCT(-('Gastos Gerais'!$B$4:$B$999=Analítico!$B82),-(Analítico!R$1&gt;='Gastos Gerais'!$D$4:$D$999),-(Analítico!R$1&lt;='Gastos Gerais'!$E$4:$E$999),-('Gastos Gerais'!$C$4:$C$999))</f>
        <v>37242</v>
      </c>
      <c r="S82" s="149">
        <f>SUMPRODUCT(-('Gastos Gerais'!$B$4:$B$999=Analítico!$B82),-(Analítico!S$1&gt;='Gastos Gerais'!$D$4:$D$999),-(Analítico!S$1&lt;='Gastos Gerais'!$E$4:$E$999),-('Gastos Gerais'!$C$4:$C$999))</f>
        <v>37242</v>
      </c>
      <c r="T82" s="149">
        <f>SUMPRODUCT(-('Gastos Gerais'!$B$4:$B$999=Analítico!$B82),-(Analítico!T$1&gt;='Gastos Gerais'!$D$4:$D$999),-(Analítico!T$1&lt;='Gastos Gerais'!$E$4:$E$999),-('Gastos Gerais'!$C$4:$C$999))</f>
        <v>37242</v>
      </c>
      <c r="U82" s="149">
        <f>SUMPRODUCT(-('Gastos Gerais'!$B$4:$B$999=Analítico!$B82),-(Analítico!U$1&gt;='Gastos Gerais'!$D$4:$D$999),-(Analítico!U$1&lt;='Gastos Gerais'!$E$4:$E$999),-('Gastos Gerais'!$C$4:$C$999))</f>
        <v>37242</v>
      </c>
      <c r="V82" s="149">
        <f>SUMPRODUCT(-('Gastos Gerais'!$B$4:$B$999=Analítico!$B82),-(Analítico!V$1&gt;='Gastos Gerais'!$D$4:$D$999),-(Analítico!V$1&lt;='Gastos Gerais'!$E$4:$E$999),-('Gastos Gerais'!$C$4:$C$999))</f>
        <v>37242</v>
      </c>
      <c r="W82" s="149">
        <f>SUMPRODUCT(-('Gastos Gerais'!$B$4:$B$999=Analítico!$B82),-(Analítico!W$1&gt;='Gastos Gerais'!$D$4:$D$999),-(Analítico!W$1&lt;='Gastos Gerais'!$E$4:$E$999),-('Gastos Gerais'!$C$4:$C$999))</f>
        <v>37242</v>
      </c>
      <c r="X82" s="149">
        <f>SUMPRODUCT(-('Gastos Gerais'!$B$4:$B$999=Analítico!$B82),-(Analítico!X$1&gt;='Gastos Gerais'!$D$4:$D$999),-(Analítico!X$1&lt;='Gastos Gerais'!$E$4:$E$999),-('Gastos Gerais'!$C$4:$C$999))</f>
        <v>37242</v>
      </c>
      <c r="Y82" s="149">
        <f>SUMPRODUCT(-('Gastos Gerais'!$B$4:$B$999=Analítico!$B82),-(Analítico!Y$1&gt;='Gastos Gerais'!$D$4:$D$999),-(Analítico!Y$1&lt;='Gastos Gerais'!$E$4:$E$999),-('Gastos Gerais'!$C$4:$C$999))</f>
        <v>37242</v>
      </c>
      <c r="Z82" s="149">
        <f>SUMPRODUCT(-('Gastos Gerais'!$B$4:$B$999=Analítico!$B82),-(Analítico!Z$1&gt;='Gastos Gerais'!$D$4:$D$999),-(Analítico!Z$1&lt;='Gastos Gerais'!$E$4:$E$999),-('Gastos Gerais'!$C$4:$C$999))</f>
        <v>37242</v>
      </c>
      <c r="AA82" s="149">
        <f>SUMPRODUCT(-('Gastos Gerais'!$B$4:$B$999=Analítico!$B82),-(Analítico!AA$1&gt;='Gastos Gerais'!$D$4:$D$999),-(Analítico!AA$1&lt;='Gastos Gerais'!$E$4:$E$999),-('Gastos Gerais'!$C$4:$C$999))</f>
        <v>37242</v>
      </c>
      <c r="AB82" s="149">
        <f>SUMPRODUCT(-('Gastos Gerais'!$B$4:$B$999=Analítico!$B82),-(Analítico!AB$1&gt;='Gastos Gerais'!$D$4:$D$999),-(Analítico!AB$1&lt;='Gastos Gerais'!$E$4:$E$999),-('Gastos Gerais'!$C$4:$C$999))</f>
        <v>37242</v>
      </c>
      <c r="AC82" s="149">
        <f>SUMPRODUCT(-('Gastos Gerais'!$B$4:$B$999=Analítico!$B82),-(Analítico!AC$1&gt;='Gastos Gerais'!$D$4:$D$999),-(Analítico!AC$1&lt;='Gastos Gerais'!$E$4:$E$999),-('Gastos Gerais'!$C$4:$C$999))</f>
        <v>37242</v>
      </c>
      <c r="AD82" s="149">
        <f>SUMPRODUCT(-('Gastos Gerais'!$B$4:$B$999=Analítico!$B82),-(Analítico!AD$1&gt;='Gastos Gerais'!$D$4:$D$999),-(Analítico!AD$1&lt;='Gastos Gerais'!$E$4:$E$999),-('Gastos Gerais'!$C$4:$C$999))</f>
        <v>37242</v>
      </c>
      <c r="AE82" s="149">
        <f>SUMPRODUCT(-('Gastos Gerais'!$B$4:$B$999=Analítico!$B82),-(Analítico!AE$1&gt;='Gastos Gerais'!$D$4:$D$999),-(Analítico!AE$1&lt;='Gastos Gerais'!$E$4:$E$999),-('Gastos Gerais'!$C$4:$C$999))</f>
        <v>37242</v>
      </c>
      <c r="AF82" s="149">
        <f>SUMPRODUCT(-('Gastos Gerais'!$B$4:$B$999=Analítico!$B82),-(Analítico!AF$1&gt;='Gastos Gerais'!$D$4:$D$999),-(Analítico!AF$1&lt;='Gastos Gerais'!$E$4:$E$999),-('Gastos Gerais'!$C$4:$C$999))</f>
        <v>37242</v>
      </c>
      <c r="AG82" s="149">
        <f>SUMPRODUCT(-('Gastos Gerais'!$B$4:$B$999=Analítico!$B82),-(Analítico!AG$1&gt;='Gastos Gerais'!$D$4:$D$999),-(Analítico!AG$1&lt;='Gastos Gerais'!$E$4:$E$999),-('Gastos Gerais'!$C$4:$C$999))</f>
        <v>37242</v>
      </c>
      <c r="AH82" s="149">
        <f>SUMPRODUCT(-('Gastos Gerais'!$B$4:$B$999=Analítico!$B82),-(Analítico!AH$1&gt;='Gastos Gerais'!$D$4:$D$999),-(Analítico!AH$1&lt;='Gastos Gerais'!$E$4:$E$999),-('Gastos Gerais'!$C$4:$C$999))</f>
        <v>37242</v>
      </c>
      <c r="AI82" s="149">
        <f>SUMPRODUCT(-('Gastos Gerais'!$B$4:$B$999=Analítico!$B82),-(Analítico!AI$1&gt;='Gastos Gerais'!$D$4:$D$999),-(Analítico!AI$1&lt;='Gastos Gerais'!$E$4:$E$999),-('Gastos Gerais'!$C$4:$C$999))</f>
        <v>37242</v>
      </c>
      <c r="AJ82" s="149">
        <f>SUMPRODUCT(-('Gastos Gerais'!$B$4:$B$999=Analítico!$B82),-(Analítico!AJ$1&gt;='Gastos Gerais'!$D$4:$D$999),-(Analítico!AJ$1&lt;='Gastos Gerais'!$E$4:$E$999),-('Gastos Gerais'!$C$4:$C$999))</f>
        <v>37242</v>
      </c>
      <c r="AK82" s="149">
        <f>SUMPRODUCT(-('Gastos Gerais'!$B$4:$B$999=Analítico!$B82),-(Analítico!AK$1&gt;='Gastos Gerais'!$D$4:$D$999),-(Analítico!AK$1&lt;='Gastos Gerais'!$E$4:$E$999),-('Gastos Gerais'!$C$4:$C$999))</f>
        <v>37242</v>
      </c>
      <c r="AL82" s="149">
        <f>SUMPRODUCT(-('Gastos Gerais'!$B$4:$B$999=Analítico!$B82),-(Analítico!AL$1&gt;='Gastos Gerais'!$D$4:$D$999),-(Analítico!AL$1&lt;='Gastos Gerais'!$E$4:$E$999),-('Gastos Gerais'!$C$4:$C$999))</f>
        <v>37242</v>
      </c>
      <c r="AM82" s="149">
        <f>SUMPRODUCT(-('Gastos Gerais'!$B$4:$B$999=Analítico!$B82),-(Analítico!AM$1&gt;='Gastos Gerais'!$D$4:$D$999),-(Analítico!AM$1&lt;='Gastos Gerais'!$E$4:$E$999),-('Gastos Gerais'!$C$4:$C$999))</f>
        <v>37242</v>
      </c>
      <c r="AN82" s="149">
        <f>SUMPRODUCT(-('Gastos Gerais'!$B$4:$B$999=Analítico!$B82),-(Analítico!AN$1&gt;='Gastos Gerais'!$D$4:$D$999),-(Analítico!AN$1&lt;='Gastos Gerais'!$E$4:$E$999),-('Gastos Gerais'!$C$4:$C$999))</f>
        <v>37242</v>
      </c>
      <c r="AO82" s="149">
        <f>SUMPRODUCT(-('Gastos Gerais'!$B$4:$B$999=Analítico!$B82),-(Analítico!AO$1&gt;='Gastos Gerais'!$D$4:$D$999),-(Analítico!AO$1&lt;='Gastos Gerais'!$E$4:$E$999),-('Gastos Gerais'!$C$4:$C$999))</f>
        <v>37242</v>
      </c>
      <c r="AP82" s="149">
        <f>SUMPRODUCT(-('Gastos Gerais'!$B$4:$B$999=Analítico!$B82),-(Analítico!AP$1&gt;='Gastos Gerais'!$D$4:$D$999),-(Analítico!AP$1&lt;='Gastos Gerais'!$E$4:$E$999),-('Gastos Gerais'!$C$4:$C$999))</f>
        <v>37242</v>
      </c>
      <c r="AQ82" s="149">
        <f>SUMPRODUCT(-('Gastos Gerais'!$B$4:$B$999=Analítico!$B82),-(Analítico!AQ$1&gt;='Gastos Gerais'!$D$4:$D$999),-(Analítico!AQ$1&lt;='Gastos Gerais'!$E$4:$E$999),-('Gastos Gerais'!$C$4:$C$999))</f>
        <v>37242</v>
      </c>
      <c r="AR82" s="149">
        <f>SUMPRODUCT(-('Gastos Gerais'!$B$4:$B$999=Analítico!$B82),-(Analítico!AR$1&gt;='Gastos Gerais'!$D$4:$D$999),-(Analítico!AR$1&lt;='Gastos Gerais'!$E$4:$E$999),-('Gastos Gerais'!$C$4:$C$999))</f>
        <v>37242</v>
      </c>
      <c r="AS82" s="149">
        <f>SUMPRODUCT(-('Gastos Gerais'!$B$4:$B$999=Analítico!$B82),-(Analítico!AS$1&gt;='Gastos Gerais'!$D$4:$D$999),-(Analítico!AS$1&lt;='Gastos Gerais'!$E$4:$E$999),-('Gastos Gerais'!$C$4:$C$999))</f>
        <v>0</v>
      </c>
      <c r="AT82" s="149">
        <f>SUMPRODUCT(-('Gastos Gerais'!$B$4:$B$999=Analítico!$B82),-(Analítico!AT$1&gt;='Gastos Gerais'!$D$4:$D$999),-(Analítico!AT$1&lt;='Gastos Gerais'!$E$4:$E$999),-('Gastos Gerais'!$C$4:$C$999))</f>
        <v>0</v>
      </c>
      <c r="AU82" s="149">
        <f>SUMPRODUCT(-('Gastos Gerais'!$B$4:$B$999=Analítico!$B82),-(Analítico!AU$1&gt;='Gastos Gerais'!$D$4:$D$999),-(Analítico!AU$1&lt;='Gastos Gerais'!$E$4:$E$999),-('Gastos Gerais'!$C$4:$C$999))</f>
        <v>0</v>
      </c>
      <c r="AV82" s="149">
        <f>SUMPRODUCT(-('Gastos Gerais'!$B$4:$B$999=Analítico!$B82),-(Analítico!AV$1&gt;='Gastos Gerais'!$D$4:$D$999),-(Analítico!AV$1&lt;='Gastos Gerais'!$E$4:$E$999),-('Gastos Gerais'!$C$4:$C$999))</f>
        <v>0</v>
      </c>
      <c r="AW82" s="149">
        <f>SUMPRODUCT(-('Gastos Gerais'!$B$4:$B$999=Analítico!$B82),-(Analítico!AW$1&gt;='Gastos Gerais'!$D$4:$D$999),-(Analítico!AW$1&lt;='Gastos Gerais'!$E$4:$E$999),-('Gastos Gerais'!$C$4:$C$999))</f>
        <v>0</v>
      </c>
      <c r="AX82" s="149">
        <f>SUMPRODUCT(-('Gastos Gerais'!$B$4:$B$999=Analítico!$B82),-(Analítico!AX$1&gt;='Gastos Gerais'!$D$4:$D$999),-(Analítico!AX$1&lt;='Gastos Gerais'!$E$4:$E$999),-('Gastos Gerais'!$C$4:$C$999))</f>
        <v>0</v>
      </c>
      <c r="AY82" s="144">
        <f t="shared" si="49"/>
        <v>1498820</v>
      </c>
      <c r="AZ82" s="156">
        <f t="shared" ca="1" si="50"/>
        <v>1.2509857774633155E-2</v>
      </c>
      <c r="BJ82" s="247"/>
      <c r="BK82" s="247"/>
    </row>
    <row r="83" spans="1:63" s="99" customFormat="1" ht="23.25" customHeight="1">
      <c r="A83" s="216" t="s">
        <v>183</v>
      </c>
      <c r="B83" s="219" t="s">
        <v>69</v>
      </c>
      <c r="C83" s="149">
        <f>SUMPRODUCT(-('Gastos Gerais'!$B$4:$B$999=Analítico!$B83),-(Analítico!C$1&gt;='Gastos Gerais'!$D$4:$D$999),-(Analítico!C$1&lt;='Gastos Gerais'!$E$4:$E$999),-('Gastos Gerais'!$C$4:$C$999))</f>
        <v>0</v>
      </c>
      <c r="D83" s="149">
        <f>SUMPRODUCT(-('Gastos Gerais'!$B$4:$B$999=Analítico!$B83),-(Analítico!D$1&gt;='Gastos Gerais'!$D$4:$D$999),-(Analítico!D$1&lt;='Gastos Gerais'!$E$4:$E$999),-('Gastos Gerais'!$C$4:$C$999))</f>
        <v>50</v>
      </c>
      <c r="E83" s="149">
        <f>SUMPRODUCT(-('Gastos Gerais'!$B$4:$B$999=Analítico!$B83),-(Analítico!E$1&gt;='Gastos Gerais'!$D$4:$D$999),-(Analítico!E$1&lt;='Gastos Gerais'!$E$4:$E$999),-('Gastos Gerais'!$C$4:$C$999))</f>
        <v>50</v>
      </c>
      <c r="F83" s="149">
        <f>SUMPRODUCT(-('Gastos Gerais'!$B$4:$B$999=Analítico!$B83),-(Analítico!F$1&gt;='Gastos Gerais'!$D$4:$D$999),-(Analítico!F$1&lt;='Gastos Gerais'!$E$4:$E$999),-('Gastos Gerais'!$C$4:$C$999))</f>
        <v>50</v>
      </c>
      <c r="G83" s="149">
        <f>SUMPRODUCT(-('Gastos Gerais'!$B$4:$B$999=Analítico!$B83),-(Analítico!G$1&gt;='Gastos Gerais'!$D$4:$D$999),-(Analítico!G$1&lt;='Gastos Gerais'!$E$4:$E$999),-('Gastos Gerais'!$C$4:$C$999))</f>
        <v>50</v>
      </c>
      <c r="H83" s="149">
        <f>SUMPRODUCT(-('Gastos Gerais'!$B$4:$B$999=Analítico!$B83),-(Analítico!H$1&gt;='Gastos Gerais'!$D$4:$D$999),-(Analítico!H$1&lt;='Gastos Gerais'!$E$4:$E$999),-('Gastos Gerais'!$C$4:$C$999))</f>
        <v>50</v>
      </c>
      <c r="I83" s="149">
        <f>SUMPRODUCT(-('Gastos Gerais'!$B$4:$B$999=Analítico!$B83),-(Analítico!I$1&gt;='Gastos Gerais'!$D$4:$D$999),-(Analítico!I$1&lt;='Gastos Gerais'!$E$4:$E$999),-('Gastos Gerais'!$C$4:$C$999))</f>
        <v>50</v>
      </c>
      <c r="J83" s="149">
        <f>SUMPRODUCT(-('Gastos Gerais'!$B$4:$B$999=Analítico!$B83),-(Analítico!J$1&gt;='Gastos Gerais'!$D$4:$D$999),-(Analítico!J$1&lt;='Gastos Gerais'!$E$4:$E$999),-('Gastos Gerais'!$C$4:$C$999))</f>
        <v>50</v>
      </c>
      <c r="K83" s="149">
        <f>SUMPRODUCT(-('Gastos Gerais'!$B$4:$B$999=Analítico!$B83),-(Analítico!K$1&gt;='Gastos Gerais'!$D$4:$D$999),-(Analítico!K$1&lt;='Gastos Gerais'!$E$4:$E$999),-('Gastos Gerais'!$C$4:$C$999))</f>
        <v>50</v>
      </c>
      <c r="L83" s="149">
        <f>SUMPRODUCT(-('Gastos Gerais'!$B$4:$B$999=Analítico!$B83),-(Analítico!L$1&gt;='Gastos Gerais'!$D$4:$D$999),-(Analítico!L$1&lt;='Gastos Gerais'!$E$4:$E$999),-('Gastos Gerais'!$C$4:$C$999))</f>
        <v>50</v>
      </c>
      <c r="M83" s="149">
        <f>SUMPRODUCT(-('Gastos Gerais'!$B$4:$B$999=Analítico!$B83),-(Analítico!M$1&gt;='Gastos Gerais'!$D$4:$D$999),-(Analítico!M$1&lt;='Gastos Gerais'!$E$4:$E$999),-('Gastos Gerais'!$C$4:$C$999))</f>
        <v>50</v>
      </c>
      <c r="N83" s="149">
        <f>SUMPRODUCT(-('Gastos Gerais'!$B$4:$B$999=Analítico!$B83),-(Analítico!N$1&gt;='Gastos Gerais'!$D$4:$D$999),-(Analítico!N$1&lt;='Gastos Gerais'!$E$4:$E$999),-('Gastos Gerais'!$C$4:$C$999))</f>
        <v>50</v>
      </c>
      <c r="O83" s="149">
        <f>SUMPRODUCT(-('Gastos Gerais'!$B$4:$B$999=Analítico!$B83),-(Analítico!O$1&gt;='Gastos Gerais'!$D$4:$D$999),-(Analítico!O$1&lt;='Gastos Gerais'!$E$4:$E$999),-('Gastos Gerais'!$C$4:$C$999))</f>
        <v>50</v>
      </c>
      <c r="P83" s="149">
        <f>SUMPRODUCT(-('Gastos Gerais'!$B$4:$B$999=Analítico!$B83),-(Analítico!P$1&gt;='Gastos Gerais'!$D$4:$D$999),-(Analítico!P$1&lt;='Gastos Gerais'!$E$4:$E$999),-('Gastos Gerais'!$C$4:$C$999))</f>
        <v>50</v>
      </c>
      <c r="Q83" s="149">
        <f>SUMPRODUCT(-('Gastos Gerais'!$B$4:$B$999=Analítico!$B83),-(Analítico!Q$1&gt;='Gastos Gerais'!$D$4:$D$999),-(Analítico!Q$1&lt;='Gastos Gerais'!$E$4:$E$999),-('Gastos Gerais'!$C$4:$C$999))</f>
        <v>50</v>
      </c>
      <c r="R83" s="149">
        <f>SUMPRODUCT(-('Gastos Gerais'!$B$4:$B$999=Analítico!$B83),-(Analítico!R$1&gt;='Gastos Gerais'!$D$4:$D$999),-(Analítico!R$1&lt;='Gastos Gerais'!$E$4:$E$999),-('Gastos Gerais'!$C$4:$C$999))</f>
        <v>50</v>
      </c>
      <c r="S83" s="149">
        <f>SUMPRODUCT(-('Gastos Gerais'!$B$4:$B$999=Analítico!$B83),-(Analítico!S$1&gt;='Gastos Gerais'!$D$4:$D$999),-(Analítico!S$1&lt;='Gastos Gerais'!$E$4:$E$999),-('Gastos Gerais'!$C$4:$C$999))</f>
        <v>50</v>
      </c>
      <c r="T83" s="149">
        <f>SUMPRODUCT(-('Gastos Gerais'!$B$4:$B$999=Analítico!$B83),-(Analítico!T$1&gt;='Gastos Gerais'!$D$4:$D$999),-(Analítico!T$1&lt;='Gastos Gerais'!$E$4:$E$999),-('Gastos Gerais'!$C$4:$C$999))</f>
        <v>50</v>
      </c>
      <c r="U83" s="149">
        <f>SUMPRODUCT(-('Gastos Gerais'!$B$4:$B$999=Analítico!$B83),-(Analítico!U$1&gt;='Gastos Gerais'!$D$4:$D$999),-(Analítico!U$1&lt;='Gastos Gerais'!$E$4:$E$999),-('Gastos Gerais'!$C$4:$C$999))</f>
        <v>50</v>
      </c>
      <c r="V83" s="149">
        <f>SUMPRODUCT(-('Gastos Gerais'!$B$4:$B$999=Analítico!$B83),-(Analítico!V$1&gt;='Gastos Gerais'!$D$4:$D$999),-(Analítico!V$1&lt;='Gastos Gerais'!$E$4:$E$999),-('Gastos Gerais'!$C$4:$C$999))</f>
        <v>50</v>
      </c>
      <c r="W83" s="149">
        <f>SUMPRODUCT(-('Gastos Gerais'!$B$4:$B$999=Analítico!$B83),-(Analítico!W$1&gt;='Gastos Gerais'!$D$4:$D$999),-(Analítico!W$1&lt;='Gastos Gerais'!$E$4:$E$999),-('Gastos Gerais'!$C$4:$C$999))</f>
        <v>50</v>
      </c>
      <c r="X83" s="149">
        <f>SUMPRODUCT(-('Gastos Gerais'!$B$4:$B$999=Analítico!$B83),-(Analítico!X$1&gt;='Gastos Gerais'!$D$4:$D$999),-(Analítico!X$1&lt;='Gastos Gerais'!$E$4:$E$999),-('Gastos Gerais'!$C$4:$C$999))</f>
        <v>50</v>
      </c>
      <c r="Y83" s="149">
        <f>SUMPRODUCT(-('Gastos Gerais'!$B$4:$B$999=Analítico!$B83),-(Analítico!Y$1&gt;='Gastos Gerais'!$D$4:$D$999),-(Analítico!Y$1&lt;='Gastos Gerais'!$E$4:$E$999),-('Gastos Gerais'!$C$4:$C$999))</f>
        <v>50</v>
      </c>
      <c r="Z83" s="149">
        <f>SUMPRODUCT(-('Gastos Gerais'!$B$4:$B$999=Analítico!$B83),-(Analítico!Z$1&gt;='Gastos Gerais'!$D$4:$D$999),-(Analítico!Z$1&lt;='Gastos Gerais'!$E$4:$E$999),-('Gastos Gerais'!$C$4:$C$999))</f>
        <v>50</v>
      </c>
      <c r="AA83" s="149">
        <f>SUMPRODUCT(-('Gastos Gerais'!$B$4:$B$999=Analítico!$B83),-(Analítico!AA$1&gt;='Gastos Gerais'!$D$4:$D$999),-(Analítico!AA$1&lt;='Gastos Gerais'!$E$4:$E$999),-('Gastos Gerais'!$C$4:$C$999))</f>
        <v>50</v>
      </c>
      <c r="AB83" s="149">
        <f>SUMPRODUCT(-('Gastos Gerais'!$B$4:$B$999=Analítico!$B83),-(Analítico!AB$1&gt;='Gastos Gerais'!$D$4:$D$999),-(Analítico!AB$1&lt;='Gastos Gerais'!$E$4:$E$999),-('Gastos Gerais'!$C$4:$C$999))</f>
        <v>50</v>
      </c>
      <c r="AC83" s="149">
        <f>SUMPRODUCT(-('Gastos Gerais'!$B$4:$B$999=Analítico!$B83),-(Analítico!AC$1&gt;='Gastos Gerais'!$D$4:$D$999),-(Analítico!AC$1&lt;='Gastos Gerais'!$E$4:$E$999),-('Gastos Gerais'!$C$4:$C$999))</f>
        <v>50</v>
      </c>
      <c r="AD83" s="149">
        <f>SUMPRODUCT(-('Gastos Gerais'!$B$4:$B$999=Analítico!$B83),-(Analítico!AD$1&gt;='Gastos Gerais'!$D$4:$D$999),-(Analítico!AD$1&lt;='Gastos Gerais'!$E$4:$E$999),-('Gastos Gerais'!$C$4:$C$999))</f>
        <v>50</v>
      </c>
      <c r="AE83" s="149">
        <f>SUMPRODUCT(-('Gastos Gerais'!$B$4:$B$999=Analítico!$B83),-(Analítico!AE$1&gt;='Gastos Gerais'!$D$4:$D$999),-(Analítico!AE$1&lt;='Gastos Gerais'!$E$4:$E$999),-('Gastos Gerais'!$C$4:$C$999))</f>
        <v>50</v>
      </c>
      <c r="AF83" s="149">
        <f>SUMPRODUCT(-('Gastos Gerais'!$B$4:$B$999=Analítico!$B83),-(Analítico!AF$1&gt;='Gastos Gerais'!$D$4:$D$999),-(Analítico!AF$1&lt;='Gastos Gerais'!$E$4:$E$999),-('Gastos Gerais'!$C$4:$C$999))</f>
        <v>50</v>
      </c>
      <c r="AG83" s="149">
        <f>SUMPRODUCT(-('Gastos Gerais'!$B$4:$B$999=Analítico!$B83),-(Analítico!AG$1&gt;='Gastos Gerais'!$D$4:$D$999),-(Analítico!AG$1&lt;='Gastos Gerais'!$E$4:$E$999),-('Gastos Gerais'!$C$4:$C$999))</f>
        <v>50</v>
      </c>
      <c r="AH83" s="149">
        <f>SUMPRODUCT(-('Gastos Gerais'!$B$4:$B$999=Analítico!$B83),-(Analítico!AH$1&gt;='Gastos Gerais'!$D$4:$D$999),-(Analítico!AH$1&lt;='Gastos Gerais'!$E$4:$E$999),-('Gastos Gerais'!$C$4:$C$999))</f>
        <v>50</v>
      </c>
      <c r="AI83" s="149">
        <f>SUMPRODUCT(-('Gastos Gerais'!$B$4:$B$999=Analítico!$B83),-(Analítico!AI$1&gt;='Gastos Gerais'!$D$4:$D$999),-(Analítico!AI$1&lt;='Gastos Gerais'!$E$4:$E$999),-('Gastos Gerais'!$C$4:$C$999))</f>
        <v>50</v>
      </c>
      <c r="AJ83" s="149">
        <f>SUMPRODUCT(-('Gastos Gerais'!$B$4:$B$999=Analítico!$B83),-(Analítico!AJ$1&gt;='Gastos Gerais'!$D$4:$D$999),-(Analítico!AJ$1&lt;='Gastos Gerais'!$E$4:$E$999),-('Gastos Gerais'!$C$4:$C$999))</f>
        <v>50</v>
      </c>
      <c r="AK83" s="149">
        <f>SUMPRODUCT(-('Gastos Gerais'!$B$4:$B$999=Analítico!$B83),-(Analítico!AK$1&gt;='Gastos Gerais'!$D$4:$D$999),-(Analítico!AK$1&lt;='Gastos Gerais'!$E$4:$E$999),-('Gastos Gerais'!$C$4:$C$999))</f>
        <v>50</v>
      </c>
      <c r="AL83" s="149">
        <f>SUMPRODUCT(-('Gastos Gerais'!$B$4:$B$999=Analítico!$B83),-(Analítico!AL$1&gt;='Gastos Gerais'!$D$4:$D$999),-(Analítico!AL$1&lt;='Gastos Gerais'!$E$4:$E$999),-('Gastos Gerais'!$C$4:$C$999))</f>
        <v>50</v>
      </c>
      <c r="AM83" s="149">
        <f>SUMPRODUCT(-('Gastos Gerais'!$B$4:$B$999=Analítico!$B83),-(Analítico!AM$1&gt;='Gastos Gerais'!$D$4:$D$999),-(Analítico!AM$1&lt;='Gastos Gerais'!$E$4:$E$999),-('Gastos Gerais'!$C$4:$C$999))</f>
        <v>50</v>
      </c>
      <c r="AN83" s="149">
        <f>SUMPRODUCT(-('Gastos Gerais'!$B$4:$B$999=Analítico!$B83),-(Analítico!AN$1&gt;='Gastos Gerais'!$D$4:$D$999),-(Analítico!AN$1&lt;='Gastos Gerais'!$E$4:$E$999),-('Gastos Gerais'!$C$4:$C$999))</f>
        <v>50</v>
      </c>
      <c r="AO83" s="149">
        <f>SUMPRODUCT(-('Gastos Gerais'!$B$4:$B$999=Analítico!$B83),-(Analítico!AO$1&gt;='Gastos Gerais'!$D$4:$D$999),-(Analítico!AO$1&lt;='Gastos Gerais'!$E$4:$E$999),-('Gastos Gerais'!$C$4:$C$999))</f>
        <v>50</v>
      </c>
      <c r="AP83" s="149">
        <f>SUMPRODUCT(-('Gastos Gerais'!$B$4:$B$999=Analítico!$B83),-(Analítico!AP$1&gt;='Gastos Gerais'!$D$4:$D$999),-(Analítico!AP$1&lt;='Gastos Gerais'!$E$4:$E$999),-('Gastos Gerais'!$C$4:$C$999))</f>
        <v>50</v>
      </c>
      <c r="AQ83" s="149">
        <f>SUMPRODUCT(-('Gastos Gerais'!$B$4:$B$999=Analítico!$B83),-(Analítico!AQ$1&gt;='Gastos Gerais'!$D$4:$D$999),-(Analítico!AQ$1&lt;='Gastos Gerais'!$E$4:$E$999),-('Gastos Gerais'!$C$4:$C$999))</f>
        <v>50</v>
      </c>
      <c r="AR83" s="149">
        <f>SUMPRODUCT(-('Gastos Gerais'!$B$4:$B$999=Analítico!$B83),-(Analítico!AR$1&gt;='Gastos Gerais'!$D$4:$D$999),-(Analítico!AR$1&lt;='Gastos Gerais'!$E$4:$E$999),-('Gastos Gerais'!$C$4:$C$999))</f>
        <v>50</v>
      </c>
      <c r="AS83" s="149">
        <f>SUMPRODUCT(-('Gastos Gerais'!$B$4:$B$999=Analítico!$B83),-(Analítico!AS$1&gt;='Gastos Gerais'!$D$4:$D$999),-(Analítico!AS$1&lt;='Gastos Gerais'!$E$4:$E$999),-('Gastos Gerais'!$C$4:$C$999))</f>
        <v>0</v>
      </c>
      <c r="AT83" s="149">
        <f>SUMPRODUCT(-('Gastos Gerais'!$B$4:$B$999=Analítico!$B83),-(Analítico!AT$1&gt;='Gastos Gerais'!$D$4:$D$999),-(Analítico!AT$1&lt;='Gastos Gerais'!$E$4:$E$999),-('Gastos Gerais'!$C$4:$C$999))</f>
        <v>0</v>
      </c>
      <c r="AU83" s="149">
        <f>SUMPRODUCT(-('Gastos Gerais'!$B$4:$B$999=Analítico!$B83),-(Analítico!AU$1&gt;='Gastos Gerais'!$D$4:$D$999),-(Analítico!AU$1&lt;='Gastos Gerais'!$E$4:$E$999),-('Gastos Gerais'!$C$4:$C$999))</f>
        <v>0</v>
      </c>
      <c r="AV83" s="149">
        <f>SUMPRODUCT(-('Gastos Gerais'!$B$4:$B$999=Analítico!$B83),-(Analítico!AV$1&gt;='Gastos Gerais'!$D$4:$D$999),-(Analítico!AV$1&lt;='Gastos Gerais'!$E$4:$E$999),-('Gastos Gerais'!$C$4:$C$999))</f>
        <v>0</v>
      </c>
      <c r="AW83" s="149">
        <f>SUMPRODUCT(-('Gastos Gerais'!$B$4:$B$999=Analítico!$B83),-(Analítico!AW$1&gt;='Gastos Gerais'!$D$4:$D$999),-(Analítico!AW$1&lt;='Gastos Gerais'!$E$4:$E$999),-('Gastos Gerais'!$C$4:$C$999))</f>
        <v>0</v>
      </c>
      <c r="AX83" s="149">
        <f>SUMPRODUCT(-('Gastos Gerais'!$B$4:$B$999=Analítico!$B83),-(Analítico!AX$1&gt;='Gastos Gerais'!$D$4:$D$999),-(Analítico!AX$1&lt;='Gastos Gerais'!$E$4:$E$999),-('Gastos Gerais'!$C$4:$C$999))</f>
        <v>0</v>
      </c>
      <c r="AY83" s="144">
        <f t="shared" si="49"/>
        <v>2050</v>
      </c>
      <c r="AZ83" s="156">
        <f t="shared" ca="1" si="50"/>
        <v>1.7110265701016778E-5</v>
      </c>
      <c r="BJ83" s="247"/>
      <c r="BK83" s="247"/>
    </row>
    <row r="84" spans="1:63" s="99" customFormat="1" ht="23.25" customHeight="1">
      <c r="A84" s="216" t="s">
        <v>184</v>
      </c>
      <c r="B84" s="219" t="s">
        <v>453</v>
      </c>
      <c r="C84" s="149">
        <f>SUMPRODUCT(-('Gastos Gerais'!$B$4:$B$999=Analítico!$B84),-(Analítico!C$1&gt;='Gastos Gerais'!$D$4:$D$999),-(Analítico!C$1&lt;='Gastos Gerais'!$E$4:$E$999),-('Gastos Gerais'!$C$4:$C$999))</f>
        <v>0</v>
      </c>
      <c r="D84" s="149">
        <f>SUMPRODUCT(-('Gastos Gerais'!$B$4:$B$999=Analítico!$B84),-(Analítico!D$1&gt;='Gastos Gerais'!$D$4:$D$999),-(Analítico!D$1&lt;='Gastos Gerais'!$E$4:$E$999),-('Gastos Gerais'!$C$4:$C$999))</f>
        <v>0</v>
      </c>
      <c r="E84" s="149">
        <f>SUMPRODUCT(-('Gastos Gerais'!$B$4:$B$999=Analítico!$B84),-(Analítico!E$1&gt;='Gastos Gerais'!$D$4:$D$999),-(Analítico!E$1&lt;='Gastos Gerais'!$E$4:$E$999),-('Gastos Gerais'!$C$4:$C$999))</f>
        <v>0</v>
      </c>
      <c r="F84" s="149">
        <f>SUMPRODUCT(-('Gastos Gerais'!$B$4:$B$999=Analítico!$B84),-(Analítico!F$1&gt;='Gastos Gerais'!$D$4:$D$999),-(Analítico!F$1&lt;='Gastos Gerais'!$E$4:$E$999),-('Gastos Gerais'!$C$4:$C$999))</f>
        <v>0</v>
      </c>
      <c r="G84" s="149">
        <f>SUMPRODUCT(-('Gastos Gerais'!$B$4:$B$999=Analítico!$B84),-(Analítico!G$1&gt;='Gastos Gerais'!$D$4:$D$999),-(Analítico!G$1&lt;='Gastos Gerais'!$E$4:$E$999),-('Gastos Gerais'!$C$4:$C$999))</f>
        <v>0</v>
      </c>
      <c r="H84" s="149">
        <f>SUMPRODUCT(-('Gastos Gerais'!$B$4:$B$999=Analítico!$B84),-(Analítico!H$1&gt;='Gastos Gerais'!$D$4:$D$999),-(Analítico!H$1&lt;='Gastos Gerais'!$E$4:$E$999),-('Gastos Gerais'!$C$4:$C$999))</f>
        <v>0</v>
      </c>
      <c r="I84" s="149">
        <f>SUMPRODUCT(-('Gastos Gerais'!$B$4:$B$999=Analítico!$B84),-(Analítico!I$1&gt;='Gastos Gerais'!$D$4:$D$999),-(Analítico!I$1&lt;='Gastos Gerais'!$E$4:$E$999),-('Gastos Gerais'!$C$4:$C$999))</f>
        <v>0</v>
      </c>
      <c r="J84" s="149">
        <f>SUMPRODUCT(-('Gastos Gerais'!$B$4:$B$999=Analítico!$B84),-(Analítico!J$1&gt;='Gastos Gerais'!$D$4:$D$999),-(Analítico!J$1&lt;='Gastos Gerais'!$E$4:$E$999),-('Gastos Gerais'!$C$4:$C$999))</f>
        <v>0</v>
      </c>
      <c r="K84" s="149">
        <f>SUMPRODUCT(-('Gastos Gerais'!$B$4:$B$999=Analítico!$B84),-(Analítico!K$1&gt;='Gastos Gerais'!$D$4:$D$999),-(Analítico!K$1&lt;='Gastos Gerais'!$E$4:$E$999),-('Gastos Gerais'!$C$4:$C$999))</f>
        <v>0</v>
      </c>
      <c r="L84" s="149">
        <f>SUMPRODUCT(-('Gastos Gerais'!$B$4:$B$999=Analítico!$B84),-(Analítico!L$1&gt;='Gastos Gerais'!$D$4:$D$999),-(Analítico!L$1&lt;='Gastos Gerais'!$E$4:$E$999),-('Gastos Gerais'!$C$4:$C$999))</f>
        <v>0</v>
      </c>
      <c r="M84" s="149">
        <f>SUMPRODUCT(-('Gastos Gerais'!$B$4:$B$999=Analítico!$B84),-(Analítico!M$1&gt;='Gastos Gerais'!$D$4:$D$999),-(Analítico!M$1&lt;='Gastos Gerais'!$E$4:$E$999),-('Gastos Gerais'!$C$4:$C$999))</f>
        <v>0</v>
      </c>
      <c r="N84" s="149">
        <f>SUMPRODUCT(-('Gastos Gerais'!$B$4:$B$999=Analítico!$B84),-(Analítico!N$1&gt;='Gastos Gerais'!$D$4:$D$999),-(Analítico!N$1&lt;='Gastos Gerais'!$E$4:$E$999),-('Gastos Gerais'!$C$4:$C$999))</f>
        <v>0</v>
      </c>
      <c r="O84" s="149">
        <f>SUMPRODUCT(-('Gastos Gerais'!$B$4:$B$999=Analítico!$B84),-(Analítico!O$1&gt;='Gastos Gerais'!$D$4:$D$999),-(Analítico!O$1&lt;='Gastos Gerais'!$E$4:$E$999),-('Gastos Gerais'!$C$4:$C$999))</f>
        <v>0</v>
      </c>
      <c r="P84" s="149">
        <f>SUMPRODUCT(-('Gastos Gerais'!$B$4:$B$999=Analítico!$B84),-(Analítico!P$1&gt;='Gastos Gerais'!$D$4:$D$999),-(Analítico!P$1&lt;='Gastos Gerais'!$E$4:$E$999),-('Gastos Gerais'!$C$4:$C$999))</f>
        <v>0</v>
      </c>
      <c r="Q84" s="149">
        <f>SUMPRODUCT(-('Gastos Gerais'!$B$4:$B$999=Analítico!$B84),-(Analítico!Q$1&gt;='Gastos Gerais'!$D$4:$D$999),-(Analítico!Q$1&lt;='Gastos Gerais'!$E$4:$E$999),-('Gastos Gerais'!$C$4:$C$999))</f>
        <v>0</v>
      </c>
      <c r="R84" s="149">
        <f>SUMPRODUCT(-('Gastos Gerais'!$B$4:$B$999=Analítico!$B84),-(Analítico!R$1&gt;='Gastos Gerais'!$D$4:$D$999),-(Analítico!R$1&lt;='Gastos Gerais'!$E$4:$E$999),-('Gastos Gerais'!$C$4:$C$999))</f>
        <v>0</v>
      </c>
      <c r="S84" s="149">
        <f>SUMPRODUCT(-('Gastos Gerais'!$B$4:$B$999=Analítico!$B84),-(Analítico!S$1&gt;='Gastos Gerais'!$D$4:$D$999),-(Analítico!S$1&lt;='Gastos Gerais'!$E$4:$E$999),-('Gastos Gerais'!$C$4:$C$999))</f>
        <v>0</v>
      </c>
      <c r="T84" s="149">
        <f>SUMPRODUCT(-('Gastos Gerais'!$B$4:$B$999=Analítico!$B84),-(Analítico!T$1&gt;='Gastos Gerais'!$D$4:$D$999),-(Analítico!T$1&lt;='Gastos Gerais'!$E$4:$E$999),-('Gastos Gerais'!$C$4:$C$999))</f>
        <v>0</v>
      </c>
      <c r="U84" s="149">
        <f>SUMPRODUCT(-('Gastos Gerais'!$B$4:$B$999=Analítico!$B84),-(Analítico!U$1&gt;='Gastos Gerais'!$D$4:$D$999),-(Analítico!U$1&lt;='Gastos Gerais'!$E$4:$E$999),-('Gastos Gerais'!$C$4:$C$999))</f>
        <v>0</v>
      </c>
      <c r="V84" s="149">
        <f>SUMPRODUCT(-('Gastos Gerais'!$B$4:$B$999=Analítico!$B84),-(Analítico!V$1&gt;='Gastos Gerais'!$D$4:$D$999),-(Analítico!V$1&lt;='Gastos Gerais'!$E$4:$E$999),-('Gastos Gerais'!$C$4:$C$999))</f>
        <v>0</v>
      </c>
      <c r="W84" s="149">
        <f>SUMPRODUCT(-('Gastos Gerais'!$B$4:$B$999=Analítico!$B84),-(Analítico!W$1&gt;='Gastos Gerais'!$D$4:$D$999),-(Analítico!W$1&lt;='Gastos Gerais'!$E$4:$E$999),-('Gastos Gerais'!$C$4:$C$999))</f>
        <v>0</v>
      </c>
      <c r="X84" s="149">
        <f>SUMPRODUCT(-('Gastos Gerais'!$B$4:$B$999=Analítico!$B84),-(Analítico!X$1&gt;='Gastos Gerais'!$D$4:$D$999),-(Analítico!X$1&lt;='Gastos Gerais'!$E$4:$E$999),-('Gastos Gerais'!$C$4:$C$999))</f>
        <v>0</v>
      </c>
      <c r="Y84" s="149">
        <f>SUMPRODUCT(-('Gastos Gerais'!$B$4:$B$999=Analítico!$B84),-(Analítico!Y$1&gt;='Gastos Gerais'!$D$4:$D$999),-(Analítico!Y$1&lt;='Gastos Gerais'!$E$4:$E$999),-('Gastos Gerais'!$C$4:$C$999))</f>
        <v>0</v>
      </c>
      <c r="Z84" s="149">
        <f>SUMPRODUCT(-('Gastos Gerais'!$B$4:$B$999=Analítico!$B84),-(Analítico!Z$1&gt;='Gastos Gerais'!$D$4:$D$999),-(Analítico!Z$1&lt;='Gastos Gerais'!$E$4:$E$999),-('Gastos Gerais'!$C$4:$C$999))</f>
        <v>0</v>
      </c>
      <c r="AA84" s="149">
        <f>SUMPRODUCT(-('Gastos Gerais'!$B$4:$B$999=Analítico!$B84),-(Analítico!AA$1&gt;='Gastos Gerais'!$D$4:$D$999),-(Analítico!AA$1&lt;='Gastos Gerais'!$E$4:$E$999),-('Gastos Gerais'!$C$4:$C$999))</f>
        <v>0</v>
      </c>
      <c r="AB84" s="149">
        <f>SUMPRODUCT(-('Gastos Gerais'!$B$4:$B$999=Analítico!$B84),-(Analítico!AB$1&gt;='Gastos Gerais'!$D$4:$D$999),-(Analítico!AB$1&lt;='Gastos Gerais'!$E$4:$E$999),-('Gastos Gerais'!$C$4:$C$999))</f>
        <v>0</v>
      </c>
      <c r="AC84" s="149">
        <f>SUMPRODUCT(-('Gastos Gerais'!$B$4:$B$999=Analítico!$B84),-(Analítico!AC$1&gt;='Gastos Gerais'!$D$4:$D$999),-(Analítico!AC$1&lt;='Gastos Gerais'!$E$4:$E$999),-('Gastos Gerais'!$C$4:$C$999))</f>
        <v>0</v>
      </c>
      <c r="AD84" s="149">
        <f>SUMPRODUCT(-('Gastos Gerais'!$B$4:$B$999=Analítico!$B84),-(Analítico!AD$1&gt;='Gastos Gerais'!$D$4:$D$999),-(Analítico!AD$1&lt;='Gastos Gerais'!$E$4:$E$999),-('Gastos Gerais'!$C$4:$C$999))</f>
        <v>0</v>
      </c>
      <c r="AE84" s="149">
        <f>SUMPRODUCT(-('Gastos Gerais'!$B$4:$B$999=Analítico!$B84),-(Analítico!AE$1&gt;='Gastos Gerais'!$D$4:$D$999),-(Analítico!AE$1&lt;='Gastos Gerais'!$E$4:$E$999),-('Gastos Gerais'!$C$4:$C$999))</f>
        <v>0</v>
      </c>
      <c r="AF84" s="149">
        <f>SUMPRODUCT(-('Gastos Gerais'!$B$4:$B$999=Analítico!$B84),-(Analítico!AF$1&gt;='Gastos Gerais'!$D$4:$D$999),-(Analítico!AF$1&lt;='Gastos Gerais'!$E$4:$E$999),-('Gastos Gerais'!$C$4:$C$999))</f>
        <v>0</v>
      </c>
      <c r="AG84" s="149">
        <f>SUMPRODUCT(-('Gastos Gerais'!$B$4:$B$999=Analítico!$B84),-(Analítico!AG$1&gt;='Gastos Gerais'!$D$4:$D$999),-(Analítico!AG$1&lt;='Gastos Gerais'!$E$4:$E$999),-('Gastos Gerais'!$C$4:$C$999))</f>
        <v>0</v>
      </c>
      <c r="AH84" s="149">
        <f>SUMPRODUCT(-('Gastos Gerais'!$B$4:$B$999=Analítico!$B84),-(Analítico!AH$1&gt;='Gastos Gerais'!$D$4:$D$999),-(Analítico!AH$1&lt;='Gastos Gerais'!$E$4:$E$999),-('Gastos Gerais'!$C$4:$C$999))</f>
        <v>0</v>
      </c>
      <c r="AI84" s="149">
        <f>SUMPRODUCT(-('Gastos Gerais'!$B$4:$B$999=Analítico!$B84),-(Analítico!AI$1&gt;='Gastos Gerais'!$D$4:$D$999),-(Analítico!AI$1&lt;='Gastos Gerais'!$E$4:$E$999),-('Gastos Gerais'!$C$4:$C$999))</f>
        <v>0</v>
      </c>
      <c r="AJ84" s="149">
        <f>SUMPRODUCT(-('Gastos Gerais'!$B$4:$B$999=Analítico!$B84),-(Analítico!AJ$1&gt;='Gastos Gerais'!$D$4:$D$999),-(Analítico!AJ$1&lt;='Gastos Gerais'!$E$4:$E$999),-('Gastos Gerais'!$C$4:$C$999))</f>
        <v>0</v>
      </c>
      <c r="AK84" s="149">
        <f>SUMPRODUCT(-('Gastos Gerais'!$B$4:$B$999=Analítico!$B84),-(Analítico!AK$1&gt;='Gastos Gerais'!$D$4:$D$999),-(Analítico!AK$1&lt;='Gastos Gerais'!$E$4:$E$999),-('Gastos Gerais'!$C$4:$C$999))</f>
        <v>0</v>
      </c>
      <c r="AL84" s="149">
        <f>SUMPRODUCT(-('Gastos Gerais'!$B$4:$B$999=Analítico!$B84),-(Analítico!AL$1&gt;='Gastos Gerais'!$D$4:$D$999),-(Analítico!AL$1&lt;='Gastos Gerais'!$E$4:$E$999),-('Gastos Gerais'!$C$4:$C$999))</f>
        <v>0</v>
      </c>
      <c r="AM84" s="149">
        <f>SUMPRODUCT(-('Gastos Gerais'!$B$4:$B$999=Analítico!$B84),-(Analítico!AM$1&gt;='Gastos Gerais'!$D$4:$D$999),-(Analítico!AM$1&lt;='Gastos Gerais'!$E$4:$E$999),-('Gastos Gerais'!$C$4:$C$999))</f>
        <v>0</v>
      </c>
      <c r="AN84" s="149">
        <f>SUMPRODUCT(-('Gastos Gerais'!$B$4:$B$999=Analítico!$B84),-(Analítico!AN$1&gt;='Gastos Gerais'!$D$4:$D$999),-(Analítico!AN$1&lt;='Gastos Gerais'!$E$4:$E$999),-('Gastos Gerais'!$C$4:$C$999))</f>
        <v>0</v>
      </c>
      <c r="AO84" s="149">
        <f>SUMPRODUCT(-('Gastos Gerais'!$B$4:$B$999=Analítico!$B84),-(Analítico!AO$1&gt;='Gastos Gerais'!$D$4:$D$999),-(Analítico!AO$1&lt;='Gastos Gerais'!$E$4:$E$999),-('Gastos Gerais'!$C$4:$C$999))</f>
        <v>0</v>
      </c>
      <c r="AP84" s="149">
        <f>SUMPRODUCT(-('Gastos Gerais'!$B$4:$B$999=Analítico!$B84),-(Analítico!AP$1&gt;='Gastos Gerais'!$D$4:$D$999),-(Analítico!AP$1&lt;='Gastos Gerais'!$E$4:$E$999),-('Gastos Gerais'!$C$4:$C$999))</f>
        <v>0</v>
      </c>
      <c r="AQ84" s="149">
        <f>SUMPRODUCT(-('Gastos Gerais'!$B$4:$B$999=Analítico!$B84),-(Analítico!AQ$1&gt;='Gastos Gerais'!$D$4:$D$999),-(Analítico!AQ$1&lt;='Gastos Gerais'!$E$4:$E$999),-('Gastos Gerais'!$C$4:$C$999))</f>
        <v>0</v>
      </c>
      <c r="AR84" s="149">
        <f>SUMPRODUCT(-('Gastos Gerais'!$B$4:$B$999=Analítico!$B84),-(Analítico!AR$1&gt;='Gastos Gerais'!$D$4:$D$999),-(Analítico!AR$1&lt;='Gastos Gerais'!$E$4:$E$999),-('Gastos Gerais'!$C$4:$C$999))</f>
        <v>0</v>
      </c>
      <c r="AS84" s="149">
        <f>SUMPRODUCT(-('Gastos Gerais'!$B$4:$B$999=Analítico!$B84),-(Analítico!AS$1&gt;='Gastos Gerais'!$D$4:$D$999),-(Analítico!AS$1&lt;='Gastos Gerais'!$E$4:$E$999),-('Gastos Gerais'!$C$4:$C$999))</f>
        <v>0</v>
      </c>
      <c r="AT84" s="149">
        <f>SUMPRODUCT(-('Gastos Gerais'!$B$4:$B$999=Analítico!$B84),-(Analítico!AT$1&gt;='Gastos Gerais'!$D$4:$D$999),-(Analítico!AT$1&lt;='Gastos Gerais'!$E$4:$E$999),-('Gastos Gerais'!$C$4:$C$999))</f>
        <v>0</v>
      </c>
      <c r="AU84" s="149">
        <f>SUMPRODUCT(-('Gastos Gerais'!$B$4:$B$999=Analítico!$B84),-(Analítico!AU$1&gt;='Gastos Gerais'!$D$4:$D$999),-(Analítico!AU$1&lt;='Gastos Gerais'!$E$4:$E$999),-('Gastos Gerais'!$C$4:$C$999))</f>
        <v>0</v>
      </c>
      <c r="AV84" s="149">
        <f>SUMPRODUCT(-('Gastos Gerais'!$B$4:$B$999=Analítico!$B84),-(Analítico!AV$1&gt;='Gastos Gerais'!$D$4:$D$999),-(Analítico!AV$1&lt;='Gastos Gerais'!$E$4:$E$999),-('Gastos Gerais'!$C$4:$C$999))</f>
        <v>0</v>
      </c>
      <c r="AW84" s="149">
        <f>SUMPRODUCT(-('Gastos Gerais'!$B$4:$B$999=Analítico!$B84),-(Analítico!AW$1&gt;='Gastos Gerais'!$D$4:$D$999),-(Analítico!AW$1&lt;='Gastos Gerais'!$E$4:$E$999),-('Gastos Gerais'!$C$4:$C$999))</f>
        <v>0</v>
      </c>
      <c r="AX84" s="149">
        <f>SUMPRODUCT(-('Gastos Gerais'!$B$4:$B$999=Analítico!$B84),-(Analítico!AX$1&gt;='Gastos Gerais'!$D$4:$D$999),-(Analítico!AX$1&lt;='Gastos Gerais'!$E$4:$E$999),-('Gastos Gerais'!$C$4:$C$999))</f>
        <v>0</v>
      </c>
      <c r="AY84" s="144">
        <f t="shared" si="49"/>
        <v>0</v>
      </c>
      <c r="AZ84" s="156">
        <f t="shared" ca="1" si="50"/>
        <v>0</v>
      </c>
      <c r="BJ84" s="247"/>
      <c r="BK84" s="247"/>
    </row>
    <row r="85" spans="1:63" s="99" customFormat="1" ht="23.25" customHeight="1">
      <c r="A85" s="216" t="s">
        <v>221</v>
      </c>
      <c r="B85" s="219" t="s">
        <v>78</v>
      </c>
      <c r="C85" s="149">
        <f>SUMPRODUCT(-('Gastos Gerais'!$B$4:$B$999=Analítico!$B85),-(Analítico!C$1&gt;='Gastos Gerais'!$D$4:$D$999),-(Analítico!C$1&lt;='Gastos Gerais'!$E$4:$E$999),-('Gastos Gerais'!$C$4:$C$999))</f>
        <v>0</v>
      </c>
      <c r="D85" s="149">
        <f>SUMPRODUCT(-('Gastos Gerais'!$B$4:$B$999=Analítico!$B85),-(Analítico!D$1&gt;='Gastos Gerais'!$D$4:$D$999),-(Analítico!D$1&lt;='Gastos Gerais'!$E$4:$E$999),-('Gastos Gerais'!$C$4:$C$999))</f>
        <v>600</v>
      </c>
      <c r="E85" s="149">
        <f>SUMPRODUCT(-('Gastos Gerais'!$B$4:$B$999=Analítico!$B85),-(Analítico!E$1&gt;='Gastos Gerais'!$D$4:$D$999),-(Analítico!E$1&lt;='Gastos Gerais'!$E$4:$E$999),-('Gastos Gerais'!$C$4:$C$999))</f>
        <v>600</v>
      </c>
      <c r="F85" s="149">
        <f>SUMPRODUCT(-('Gastos Gerais'!$B$4:$B$999=Analítico!$B85),-(Analítico!F$1&gt;='Gastos Gerais'!$D$4:$D$999),-(Analítico!F$1&lt;='Gastos Gerais'!$E$4:$E$999),-('Gastos Gerais'!$C$4:$C$999))</f>
        <v>600</v>
      </c>
      <c r="G85" s="149">
        <f>SUMPRODUCT(-('Gastos Gerais'!$B$4:$B$999=Analítico!$B85),-(Analítico!G$1&gt;='Gastos Gerais'!$D$4:$D$999),-(Analítico!G$1&lt;='Gastos Gerais'!$E$4:$E$999),-('Gastos Gerais'!$C$4:$C$999))</f>
        <v>600</v>
      </c>
      <c r="H85" s="149">
        <f>SUMPRODUCT(-('Gastos Gerais'!$B$4:$B$999=Analítico!$B85),-(Analítico!H$1&gt;='Gastos Gerais'!$D$4:$D$999),-(Analítico!H$1&lt;='Gastos Gerais'!$E$4:$E$999),-('Gastos Gerais'!$C$4:$C$999))</f>
        <v>600</v>
      </c>
      <c r="I85" s="149">
        <f>SUMPRODUCT(-('Gastos Gerais'!$B$4:$B$999=Analítico!$B85),-(Analítico!I$1&gt;='Gastos Gerais'!$D$4:$D$999),-(Analítico!I$1&lt;='Gastos Gerais'!$E$4:$E$999),-('Gastos Gerais'!$C$4:$C$999))</f>
        <v>600</v>
      </c>
      <c r="J85" s="149">
        <f>SUMPRODUCT(-('Gastos Gerais'!$B$4:$B$999=Analítico!$B85),-(Analítico!J$1&gt;='Gastos Gerais'!$D$4:$D$999),-(Analítico!J$1&lt;='Gastos Gerais'!$E$4:$E$999),-('Gastos Gerais'!$C$4:$C$999))</f>
        <v>600</v>
      </c>
      <c r="K85" s="149">
        <f>SUMPRODUCT(-('Gastos Gerais'!$B$4:$B$999=Analítico!$B85),-(Analítico!K$1&gt;='Gastos Gerais'!$D$4:$D$999),-(Analítico!K$1&lt;='Gastos Gerais'!$E$4:$E$999),-('Gastos Gerais'!$C$4:$C$999))</f>
        <v>600</v>
      </c>
      <c r="L85" s="149">
        <f>SUMPRODUCT(-('Gastos Gerais'!$B$4:$B$999=Analítico!$B85),-(Analítico!L$1&gt;='Gastos Gerais'!$D$4:$D$999),-(Analítico!L$1&lt;='Gastos Gerais'!$E$4:$E$999),-('Gastos Gerais'!$C$4:$C$999))</f>
        <v>600</v>
      </c>
      <c r="M85" s="149">
        <f>SUMPRODUCT(-('Gastos Gerais'!$B$4:$B$999=Analítico!$B85),-(Analítico!M$1&gt;='Gastos Gerais'!$D$4:$D$999),-(Analítico!M$1&lt;='Gastos Gerais'!$E$4:$E$999),-('Gastos Gerais'!$C$4:$C$999))</f>
        <v>600</v>
      </c>
      <c r="N85" s="149">
        <f>SUMPRODUCT(-('Gastos Gerais'!$B$4:$B$999=Analítico!$B85),-(Analítico!N$1&gt;='Gastos Gerais'!$D$4:$D$999),-(Analítico!N$1&lt;='Gastos Gerais'!$E$4:$E$999),-('Gastos Gerais'!$C$4:$C$999))</f>
        <v>600</v>
      </c>
      <c r="O85" s="149">
        <f>SUMPRODUCT(-('Gastos Gerais'!$B$4:$B$999=Analítico!$B85),-(Analítico!O$1&gt;='Gastos Gerais'!$D$4:$D$999),-(Analítico!O$1&lt;='Gastos Gerais'!$E$4:$E$999),-('Gastos Gerais'!$C$4:$C$999))</f>
        <v>600</v>
      </c>
      <c r="P85" s="149">
        <f>SUMPRODUCT(-('Gastos Gerais'!$B$4:$B$999=Analítico!$B85),-(Analítico!P$1&gt;='Gastos Gerais'!$D$4:$D$999),-(Analítico!P$1&lt;='Gastos Gerais'!$E$4:$E$999),-('Gastos Gerais'!$C$4:$C$999))</f>
        <v>600</v>
      </c>
      <c r="Q85" s="149">
        <f>SUMPRODUCT(-('Gastos Gerais'!$B$4:$B$999=Analítico!$B85),-(Analítico!Q$1&gt;='Gastos Gerais'!$D$4:$D$999),-(Analítico!Q$1&lt;='Gastos Gerais'!$E$4:$E$999),-('Gastos Gerais'!$C$4:$C$999))</f>
        <v>600</v>
      </c>
      <c r="R85" s="149">
        <f>SUMPRODUCT(-('Gastos Gerais'!$B$4:$B$999=Analítico!$B85),-(Analítico!R$1&gt;='Gastos Gerais'!$D$4:$D$999),-(Analítico!R$1&lt;='Gastos Gerais'!$E$4:$E$999),-('Gastos Gerais'!$C$4:$C$999))</f>
        <v>600</v>
      </c>
      <c r="S85" s="149">
        <f>SUMPRODUCT(-('Gastos Gerais'!$B$4:$B$999=Analítico!$B85),-(Analítico!S$1&gt;='Gastos Gerais'!$D$4:$D$999),-(Analítico!S$1&lt;='Gastos Gerais'!$E$4:$E$999),-('Gastos Gerais'!$C$4:$C$999))</f>
        <v>600</v>
      </c>
      <c r="T85" s="149">
        <f>SUMPRODUCT(-('Gastos Gerais'!$B$4:$B$999=Analítico!$B85),-(Analítico!T$1&gt;='Gastos Gerais'!$D$4:$D$999),-(Analítico!T$1&lt;='Gastos Gerais'!$E$4:$E$999),-('Gastos Gerais'!$C$4:$C$999))</f>
        <v>600</v>
      </c>
      <c r="U85" s="149">
        <f>SUMPRODUCT(-('Gastos Gerais'!$B$4:$B$999=Analítico!$B85),-(Analítico!U$1&gt;='Gastos Gerais'!$D$4:$D$999),-(Analítico!U$1&lt;='Gastos Gerais'!$E$4:$E$999),-('Gastos Gerais'!$C$4:$C$999))</f>
        <v>600</v>
      </c>
      <c r="V85" s="149">
        <f>SUMPRODUCT(-('Gastos Gerais'!$B$4:$B$999=Analítico!$B85),-(Analítico!V$1&gt;='Gastos Gerais'!$D$4:$D$999),-(Analítico!V$1&lt;='Gastos Gerais'!$E$4:$E$999),-('Gastos Gerais'!$C$4:$C$999))</f>
        <v>600</v>
      </c>
      <c r="W85" s="149">
        <f>SUMPRODUCT(-('Gastos Gerais'!$B$4:$B$999=Analítico!$B85),-(Analítico!W$1&gt;='Gastos Gerais'!$D$4:$D$999),-(Analítico!W$1&lt;='Gastos Gerais'!$E$4:$E$999),-('Gastos Gerais'!$C$4:$C$999))</f>
        <v>600</v>
      </c>
      <c r="X85" s="149">
        <f>SUMPRODUCT(-('Gastos Gerais'!$B$4:$B$999=Analítico!$B85),-(Analítico!X$1&gt;='Gastos Gerais'!$D$4:$D$999),-(Analítico!X$1&lt;='Gastos Gerais'!$E$4:$E$999),-('Gastos Gerais'!$C$4:$C$999))</f>
        <v>600</v>
      </c>
      <c r="Y85" s="149">
        <f>SUMPRODUCT(-('Gastos Gerais'!$B$4:$B$999=Analítico!$B85),-(Analítico!Y$1&gt;='Gastos Gerais'!$D$4:$D$999),-(Analítico!Y$1&lt;='Gastos Gerais'!$E$4:$E$999),-('Gastos Gerais'!$C$4:$C$999))</f>
        <v>600</v>
      </c>
      <c r="Z85" s="149">
        <f>SUMPRODUCT(-('Gastos Gerais'!$B$4:$B$999=Analítico!$B85),-(Analítico!Z$1&gt;='Gastos Gerais'!$D$4:$D$999),-(Analítico!Z$1&lt;='Gastos Gerais'!$E$4:$E$999),-('Gastos Gerais'!$C$4:$C$999))</f>
        <v>600</v>
      </c>
      <c r="AA85" s="149">
        <f>SUMPRODUCT(-('Gastos Gerais'!$B$4:$B$999=Analítico!$B85),-(Analítico!AA$1&gt;='Gastos Gerais'!$D$4:$D$999),-(Analítico!AA$1&lt;='Gastos Gerais'!$E$4:$E$999),-('Gastos Gerais'!$C$4:$C$999))</f>
        <v>600</v>
      </c>
      <c r="AB85" s="149">
        <f>SUMPRODUCT(-('Gastos Gerais'!$B$4:$B$999=Analítico!$B85),-(Analítico!AB$1&gt;='Gastos Gerais'!$D$4:$D$999),-(Analítico!AB$1&lt;='Gastos Gerais'!$E$4:$E$999),-('Gastos Gerais'!$C$4:$C$999))</f>
        <v>600</v>
      </c>
      <c r="AC85" s="149">
        <f>SUMPRODUCT(-('Gastos Gerais'!$B$4:$B$999=Analítico!$B85),-(Analítico!AC$1&gt;='Gastos Gerais'!$D$4:$D$999),-(Analítico!AC$1&lt;='Gastos Gerais'!$E$4:$E$999),-('Gastos Gerais'!$C$4:$C$999))</f>
        <v>600</v>
      </c>
      <c r="AD85" s="149">
        <f>SUMPRODUCT(-('Gastos Gerais'!$B$4:$B$999=Analítico!$B85),-(Analítico!AD$1&gt;='Gastos Gerais'!$D$4:$D$999),-(Analítico!AD$1&lt;='Gastos Gerais'!$E$4:$E$999),-('Gastos Gerais'!$C$4:$C$999))</f>
        <v>600</v>
      </c>
      <c r="AE85" s="149">
        <f>SUMPRODUCT(-('Gastos Gerais'!$B$4:$B$999=Analítico!$B85),-(Analítico!AE$1&gt;='Gastos Gerais'!$D$4:$D$999),-(Analítico!AE$1&lt;='Gastos Gerais'!$E$4:$E$999),-('Gastos Gerais'!$C$4:$C$999))</f>
        <v>600</v>
      </c>
      <c r="AF85" s="149">
        <f>SUMPRODUCT(-('Gastos Gerais'!$B$4:$B$999=Analítico!$B85),-(Analítico!AF$1&gt;='Gastos Gerais'!$D$4:$D$999),-(Analítico!AF$1&lt;='Gastos Gerais'!$E$4:$E$999),-('Gastos Gerais'!$C$4:$C$999))</f>
        <v>600</v>
      </c>
      <c r="AG85" s="149">
        <f>SUMPRODUCT(-('Gastos Gerais'!$B$4:$B$999=Analítico!$B85),-(Analítico!AG$1&gt;='Gastos Gerais'!$D$4:$D$999),-(Analítico!AG$1&lt;='Gastos Gerais'!$E$4:$E$999),-('Gastos Gerais'!$C$4:$C$999))</f>
        <v>600</v>
      </c>
      <c r="AH85" s="149">
        <f>SUMPRODUCT(-('Gastos Gerais'!$B$4:$B$999=Analítico!$B85),-(Analítico!AH$1&gt;='Gastos Gerais'!$D$4:$D$999),-(Analítico!AH$1&lt;='Gastos Gerais'!$E$4:$E$999),-('Gastos Gerais'!$C$4:$C$999))</f>
        <v>600</v>
      </c>
      <c r="AI85" s="149">
        <f>SUMPRODUCT(-('Gastos Gerais'!$B$4:$B$999=Analítico!$B85),-(Analítico!AI$1&gt;='Gastos Gerais'!$D$4:$D$999),-(Analítico!AI$1&lt;='Gastos Gerais'!$E$4:$E$999),-('Gastos Gerais'!$C$4:$C$999))</f>
        <v>600</v>
      </c>
      <c r="AJ85" s="149">
        <f>SUMPRODUCT(-('Gastos Gerais'!$B$4:$B$999=Analítico!$B85),-(Analítico!AJ$1&gt;='Gastos Gerais'!$D$4:$D$999),-(Analítico!AJ$1&lt;='Gastos Gerais'!$E$4:$E$999),-('Gastos Gerais'!$C$4:$C$999))</f>
        <v>600</v>
      </c>
      <c r="AK85" s="149">
        <f>SUMPRODUCT(-('Gastos Gerais'!$B$4:$B$999=Analítico!$B85),-(Analítico!AK$1&gt;='Gastos Gerais'!$D$4:$D$999),-(Analítico!AK$1&lt;='Gastos Gerais'!$E$4:$E$999),-('Gastos Gerais'!$C$4:$C$999))</f>
        <v>600</v>
      </c>
      <c r="AL85" s="149">
        <f>SUMPRODUCT(-('Gastos Gerais'!$B$4:$B$999=Analítico!$B85),-(Analítico!AL$1&gt;='Gastos Gerais'!$D$4:$D$999),-(Analítico!AL$1&lt;='Gastos Gerais'!$E$4:$E$999),-('Gastos Gerais'!$C$4:$C$999))</f>
        <v>600</v>
      </c>
      <c r="AM85" s="149">
        <f>SUMPRODUCT(-('Gastos Gerais'!$B$4:$B$999=Analítico!$B85),-(Analítico!AM$1&gt;='Gastos Gerais'!$D$4:$D$999),-(Analítico!AM$1&lt;='Gastos Gerais'!$E$4:$E$999),-('Gastos Gerais'!$C$4:$C$999))</f>
        <v>600</v>
      </c>
      <c r="AN85" s="149">
        <f>SUMPRODUCT(-('Gastos Gerais'!$B$4:$B$999=Analítico!$B85),-(Analítico!AN$1&gt;='Gastos Gerais'!$D$4:$D$999),-(Analítico!AN$1&lt;='Gastos Gerais'!$E$4:$E$999),-('Gastos Gerais'!$C$4:$C$999))</f>
        <v>600</v>
      </c>
      <c r="AO85" s="149">
        <f>SUMPRODUCT(-('Gastos Gerais'!$B$4:$B$999=Analítico!$B85),-(Analítico!AO$1&gt;='Gastos Gerais'!$D$4:$D$999),-(Analítico!AO$1&lt;='Gastos Gerais'!$E$4:$E$999),-('Gastos Gerais'!$C$4:$C$999))</f>
        <v>600</v>
      </c>
      <c r="AP85" s="149">
        <f>SUMPRODUCT(-('Gastos Gerais'!$B$4:$B$999=Analítico!$B85),-(Analítico!AP$1&gt;='Gastos Gerais'!$D$4:$D$999),-(Analítico!AP$1&lt;='Gastos Gerais'!$E$4:$E$999),-('Gastos Gerais'!$C$4:$C$999))</f>
        <v>600</v>
      </c>
      <c r="AQ85" s="149">
        <f>SUMPRODUCT(-('Gastos Gerais'!$B$4:$B$999=Analítico!$B85),-(Analítico!AQ$1&gt;='Gastos Gerais'!$D$4:$D$999),-(Analítico!AQ$1&lt;='Gastos Gerais'!$E$4:$E$999),-('Gastos Gerais'!$C$4:$C$999))</f>
        <v>600</v>
      </c>
      <c r="AR85" s="149">
        <f>SUMPRODUCT(-('Gastos Gerais'!$B$4:$B$999=Analítico!$B85),-(Analítico!AR$1&gt;='Gastos Gerais'!$D$4:$D$999),-(Analítico!AR$1&lt;='Gastos Gerais'!$E$4:$E$999),-('Gastos Gerais'!$C$4:$C$999))</f>
        <v>600</v>
      </c>
      <c r="AS85" s="149">
        <f>SUMPRODUCT(-('Gastos Gerais'!$B$4:$B$999=Analítico!$B85),-(Analítico!AS$1&gt;='Gastos Gerais'!$D$4:$D$999),-(Analítico!AS$1&lt;='Gastos Gerais'!$E$4:$E$999),-('Gastos Gerais'!$C$4:$C$999))</f>
        <v>0</v>
      </c>
      <c r="AT85" s="149">
        <f>SUMPRODUCT(-('Gastos Gerais'!$B$4:$B$999=Analítico!$B85),-(Analítico!AT$1&gt;='Gastos Gerais'!$D$4:$D$999),-(Analítico!AT$1&lt;='Gastos Gerais'!$E$4:$E$999),-('Gastos Gerais'!$C$4:$C$999))</f>
        <v>0</v>
      </c>
      <c r="AU85" s="149">
        <f>SUMPRODUCT(-('Gastos Gerais'!$B$4:$B$999=Analítico!$B85),-(Analítico!AU$1&gt;='Gastos Gerais'!$D$4:$D$999),-(Analítico!AU$1&lt;='Gastos Gerais'!$E$4:$E$999),-('Gastos Gerais'!$C$4:$C$999))</f>
        <v>0</v>
      </c>
      <c r="AV85" s="149">
        <f>SUMPRODUCT(-('Gastos Gerais'!$B$4:$B$999=Analítico!$B85),-(Analítico!AV$1&gt;='Gastos Gerais'!$D$4:$D$999),-(Analítico!AV$1&lt;='Gastos Gerais'!$E$4:$E$999),-('Gastos Gerais'!$C$4:$C$999))</f>
        <v>0</v>
      </c>
      <c r="AW85" s="149">
        <f>SUMPRODUCT(-('Gastos Gerais'!$B$4:$B$999=Analítico!$B85),-(Analítico!AW$1&gt;='Gastos Gerais'!$D$4:$D$999),-(Analítico!AW$1&lt;='Gastos Gerais'!$E$4:$E$999),-('Gastos Gerais'!$C$4:$C$999))</f>
        <v>0</v>
      </c>
      <c r="AX85" s="149">
        <f>SUMPRODUCT(-('Gastos Gerais'!$B$4:$B$999=Analítico!$B85),-(Analítico!AX$1&gt;='Gastos Gerais'!$D$4:$D$999),-(Analítico!AX$1&lt;='Gastos Gerais'!$E$4:$E$999),-('Gastos Gerais'!$C$4:$C$999))</f>
        <v>0</v>
      </c>
      <c r="AY85" s="144">
        <f t="shared" si="49"/>
        <v>24600</v>
      </c>
      <c r="AZ85" s="156">
        <f t="shared" ca="1" si="50"/>
        <v>2.0532318841220135E-4</v>
      </c>
      <c r="BJ85" s="247"/>
      <c r="BK85" s="247"/>
    </row>
    <row r="86" spans="1:63" s="99" customFormat="1" ht="23.25" customHeight="1">
      <c r="A86" s="216" t="s">
        <v>222</v>
      </c>
      <c r="B86" s="219" t="s">
        <v>77</v>
      </c>
      <c r="C86" s="149">
        <f>SUMPRODUCT(-('Gastos Gerais'!$B$4:$B$999=Analítico!$B86),-(Analítico!C$1&gt;='Gastos Gerais'!$D$4:$D$999),-(Analítico!C$1&lt;='Gastos Gerais'!$E$4:$E$999),-('Gastos Gerais'!$C$4:$C$999))</f>
        <v>0</v>
      </c>
      <c r="D86" s="149">
        <f>SUMPRODUCT(-('Gastos Gerais'!$B$4:$B$999=Analítico!$B86),-(Analítico!D$1&gt;='Gastos Gerais'!$D$4:$D$999),-(Analítico!D$1&lt;='Gastos Gerais'!$E$4:$E$999),-('Gastos Gerais'!$C$4:$C$999))</f>
        <v>500</v>
      </c>
      <c r="E86" s="149">
        <f>SUMPRODUCT(-('Gastos Gerais'!$B$4:$B$999=Analítico!$B86),-(Analítico!E$1&gt;='Gastos Gerais'!$D$4:$D$999),-(Analítico!E$1&lt;='Gastos Gerais'!$E$4:$E$999),-('Gastos Gerais'!$C$4:$C$999))</f>
        <v>500</v>
      </c>
      <c r="F86" s="149">
        <f>SUMPRODUCT(-('Gastos Gerais'!$B$4:$B$999=Analítico!$B86),-(Analítico!F$1&gt;='Gastos Gerais'!$D$4:$D$999),-(Analítico!F$1&lt;='Gastos Gerais'!$E$4:$E$999),-('Gastos Gerais'!$C$4:$C$999))</f>
        <v>500</v>
      </c>
      <c r="G86" s="149">
        <f>SUMPRODUCT(-('Gastos Gerais'!$B$4:$B$999=Analítico!$B86),-(Analítico!G$1&gt;='Gastos Gerais'!$D$4:$D$999),-(Analítico!G$1&lt;='Gastos Gerais'!$E$4:$E$999),-('Gastos Gerais'!$C$4:$C$999))</f>
        <v>500</v>
      </c>
      <c r="H86" s="149">
        <f>SUMPRODUCT(-('Gastos Gerais'!$B$4:$B$999=Analítico!$B86),-(Analítico!H$1&gt;='Gastos Gerais'!$D$4:$D$999),-(Analítico!H$1&lt;='Gastos Gerais'!$E$4:$E$999),-('Gastos Gerais'!$C$4:$C$999))</f>
        <v>500</v>
      </c>
      <c r="I86" s="149">
        <f>SUMPRODUCT(-('Gastos Gerais'!$B$4:$B$999=Analítico!$B86),-(Analítico!I$1&gt;='Gastos Gerais'!$D$4:$D$999),-(Analítico!I$1&lt;='Gastos Gerais'!$E$4:$E$999),-('Gastos Gerais'!$C$4:$C$999))</f>
        <v>500</v>
      </c>
      <c r="J86" s="149">
        <f>SUMPRODUCT(-('Gastos Gerais'!$B$4:$B$999=Analítico!$B86),-(Analítico!J$1&gt;='Gastos Gerais'!$D$4:$D$999),-(Analítico!J$1&lt;='Gastos Gerais'!$E$4:$E$999),-('Gastos Gerais'!$C$4:$C$999))</f>
        <v>500</v>
      </c>
      <c r="K86" s="149">
        <f>SUMPRODUCT(-('Gastos Gerais'!$B$4:$B$999=Analítico!$B86),-(Analítico!K$1&gt;='Gastos Gerais'!$D$4:$D$999),-(Analítico!K$1&lt;='Gastos Gerais'!$E$4:$E$999),-('Gastos Gerais'!$C$4:$C$999))</f>
        <v>500</v>
      </c>
      <c r="L86" s="149">
        <f>SUMPRODUCT(-('Gastos Gerais'!$B$4:$B$999=Analítico!$B86),-(Analítico!L$1&gt;='Gastos Gerais'!$D$4:$D$999),-(Analítico!L$1&lt;='Gastos Gerais'!$E$4:$E$999),-('Gastos Gerais'!$C$4:$C$999))</f>
        <v>500</v>
      </c>
      <c r="M86" s="149">
        <f>SUMPRODUCT(-('Gastos Gerais'!$B$4:$B$999=Analítico!$B86),-(Analítico!M$1&gt;='Gastos Gerais'!$D$4:$D$999),-(Analítico!M$1&lt;='Gastos Gerais'!$E$4:$E$999),-('Gastos Gerais'!$C$4:$C$999))</f>
        <v>500</v>
      </c>
      <c r="N86" s="149">
        <f>SUMPRODUCT(-('Gastos Gerais'!$B$4:$B$999=Analítico!$B86),-(Analítico!N$1&gt;='Gastos Gerais'!$D$4:$D$999),-(Analítico!N$1&lt;='Gastos Gerais'!$E$4:$E$999),-('Gastos Gerais'!$C$4:$C$999))</f>
        <v>500</v>
      </c>
      <c r="O86" s="149">
        <f>SUMPRODUCT(-('Gastos Gerais'!$B$4:$B$999=Analítico!$B86),-(Analítico!O$1&gt;='Gastos Gerais'!$D$4:$D$999),-(Analítico!O$1&lt;='Gastos Gerais'!$E$4:$E$999),-('Gastos Gerais'!$C$4:$C$999))</f>
        <v>500</v>
      </c>
      <c r="P86" s="149">
        <f>SUMPRODUCT(-('Gastos Gerais'!$B$4:$B$999=Analítico!$B86),-(Analítico!P$1&gt;='Gastos Gerais'!$D$4:$D$999),-(Analítico!P$1&lt;='Gastos Gerais'!$E$4:$E$999),-('Gastos Gerais'!$C$4:$C$999))</f>
        <v>500</v>
      </c>
      <c r="Q86" s="149">
        <f>SUMPRODUCT(-('Gastos Gerais'!$B$4:$B$999=Analítico!$B86),-(Analítico!Q$1&gt;='Gastos Gerais'!$D$4:$D$999),-(Analítico!Q$1&lt;='Gastos Gerais'!$E$4:$E$999),-('Gastos Gerais'!$C$4:$C$999))</f>
        <v>500</v>
      </c>
      <c r="R86" s="149">
        <f>SUMPRODUCT(-('Gastos Gerais'!$B$4:$B$999=Analítico!$B86),-(Analítico!R$1&gt;='Gastos Gerais'!$D$4:$D$999),-(Analítico!R$1&lt;='Gastos Gerais'!$E$4:$E$999),-('Gastos Gerais'!$C$4:$C$999))</f>
        <v>500</v>
      </c>
      <c r="S86" s="149">
        <f>SUMPRODUCT(-('Gastos Gerais'!$B$4:$B$999=Analítico!$B86),-(Analítico!S$1&gt;='Gastos Gerais'!$D$4:$D$999),-(Analítico!S$1&lt;='Gastos Gerais'!$E$4:$E$999),-('Gastos Gerais'!$C$4:$C$999))</f>
        <v>500</v>
      </c>
      <c r="T86" s="149">
        <f>SUMPRODUCT(-('Gastos Gerais'!$B$4:$B$999=Analítico!$B86),-(Analítico!T$1&gt;='Gastos Gerais'!$D$4:$D$999),-(Analítico!T$1&lt;='Gastos Gerais'!$E$4:$E$999),-('Gastos Gerais'!$C$4:$C$999))</f>
        <v>500</v>
      </c>
      <c r="U86" s="149">
        <f>SUMPRODUCT(-('Gastos Gerais'!$B$4:$B$999=Analítico!$B86),-(Analítico!U$1&gt;='Gastos Gerais'!$D$4:$D$999),-(Analítico!U$1&lt;='Gastos Gerais'!$E$4:$E$999),-('Gastos Gerais'!$C$4:$C$999))</f>
        <v>500</v>
      </c>
      <c r="V86" s="149">
        <f>SUMPRODUCT(-('Gastos Gerais'!$B$4:$B$999=Analítico!$B86),-(Analítico!V$1&gt;='Gastos Gerais'!$D$4:$D$999),-(Analítico!V$1&lt;='Gastos Gerais'!$E$4:$E$999),-('Gastos Gerais'!$C$4:$C$999))</f>
        <v>500</v>
      </c>
      <c r="W86" s="149">
        <f>SUMPRODUCT(-('Gastos Gerais'!$B$4:$B$999=Analítico!$B86),-(Analítico!W$1&gt;='Gastos Gerais'!$D$4:$D$999),-(Analítico!W$1&lt;='Gastos Gerais'!$E$4:$E$999),-('Gastos Gerais'!$C$4:$C$999))</f>
        <v>500</v>
      </c>
      <c r="X86" s="149">
        <f>SUMPRODUCT(-('Gastos Gerais'!$B$4:$B$999=Analítico!$B86),-(Analítico!X$1&gt;='Gastos Gerais'!$D$4:$D$999),-(Analítico!X$1&lt;='Gastos Gerais'!$E$4:$E$999),-('Gastos Gerais'!$C$4:$C$999))</f>
        <v>500</v>
      </c>
      <c r="Y86" s="149">
        <f>SUMPRODUCT(-('Gastos Gerais'!$B$4:$B$999=Analítico!$B86),-(Analítico!Y$1&gt;='Gastos Gerais'!$D$4:$D$999),-(Analítico!Y$1&lt;='Gastos Gerais'!$E$4:$E$999),-('Gastos Gerais'!$C$4:$C$999))</f>
        <v>500</v>
      </c>
      <c r="Z86" s="149">
        <f>SUMPRODUCT(-('Gastos Gerais'!$B$4:$B$999=Analítico!$B86),-(Analítico!Z$1&gt;='Gastos Gerais'!$D$4:$D$999),-(Analítico!Z$1&lt;='Gastos Gerais'!$E$4:$E$999),-('Gastos Gerais'!$C$4:$C$999))</f>
        <v>500</v>
      </c>
      <c r="AA86" s="149">
        <f>SUMPRODUCT(-('Gastos Gerais'!$B$4:$B$999=Analítico!$B86),-(Analítico!AA$1&gt;='Gastos Gerais'!$D$4:$D$999),-(Analítico!AA$1&lt;='Gastos Gerais'!$E$4:$E$999),-('Gastos Gerais'!$C$4:$C$999))</f>
        <v>500</v>
      </c>
      <c r="AB86" s="149">
        <f>SUMPRODUCT(-('Gastos Gerais'!$B$4:$B$999=Analítico!$B86),-(Analítico!AB$1&gt;='Gastos Gerais'!$D$4:$D$999),-(Analítico!AB$1&lt;='Gastos Gerais'!$E$4:$E$999),-('Gastos Gerais'!$C$4:$C$999))</f>
        <v>500</v>
      </c>
      <c r="AC86" s="149">
        <f>SUMPRODUCT(-('Gastos Gerais'!$B$4:$B$999=Analítico!$B86),-(Analítico!AC$1&gt;='Gastos Gerais'!$D$4:$D$999),-(Analítico!AC$1&lt;='Gastos Gerais'!$E$4:$E$999),-('Gastos Gerais'!$C$4:$C$999))</f>
        <v>500</v>
      </c>
      <c r="AD86" s="149">
        <f>SUMPRODUCT(-('Gastos Gerais'!$B$4:$B$999=Analítico!$B86),-(Analítico!AD$1&gt;='Gastos Gerais'!$D$4:$D$999),-(Analítico!AD$1&lt;='Gastos Gerais'!$E$4:$E$999),-('Gastos Gerais'!$C$4:$C$999))</f>
        <v>500</v>
      </c>
      <c r="AE86" s="149">
        <f>SUMPRODUCT(-('Gastos Gerais'!$B$4:$B$999=Analítico!$B86),-(Analítico!AE$1&gt;='Gastos Gerais'!$D$4:$D$999),-(Analítico!AE$1&lt;='Gastos Gerais'!$E$4:$E$999),-('Gastos Gerais'!$C$4:$C$999))</f>
        <v>500</v>
      </c>
      <c r="AF86" s="149">
        <f>SUMPRODUCT(-('Gastos Gerais'!$B$4:$B$999=Analítico!$B86),-(Analítico!AF$1&gt;='Gastos Gerais'!$D$4:$D$999),-(Analítico!AF$1&lt;='Gastos Gerais'!$E$4:$E$999),-('Gastos Gerais'!$C$4:$C$999))</f>
        <v>500</v>
      </c>
      <c r="AG86" s="149">
        <f>SUMPRODUCT(-('Gastos Gerais'!$B$4:$B$999=Analítico!$B86),-(Analítico!AG$1&gt;='Gastos Gerais'!$D$4:$D$999),-(Analítico!AG$1&lt;='Gastos Gerais'!$E$4:$E$999),-('Gastos Gerais'!$C$4:$C$999))</f>
        <v>500</v>
      </c>
      <c r="AH86" s="149">
        <f>SUMPRODUCT(-('Gastos Gerais'!$B$4:$B$999=Analítico!$B86),-(Analítico!AH$1&gt;='Gastos Gerais'!$D$4:$D$999),-(Analítico!AH$1&lt;='Gastos Gerais'!$E$4:$E$999),-('Gastos Gerais'!$C$4:$C$999))</f>
        <v>500</v>
      </c>
      <c r="AI86" s="149">
        <f>SUMPRODUCT(-('Gastos Gerais'!$B$4:$B$999=Analítico!$B86),-(Analítico!AI$1&gt;='Gastos Gerais'!$D$4:$D$999),-(Analítico!AI$1&lt;='Gastos Gerais'!$E$4:$E$999),-('Gastos Gerais'!$C$4:$C$999))</f>
        <v>500</v>
      </c>
      <c r="AJ86" s="149">
        <f>SUMPRODUCT(-('Gastos Gerais'!$B$4:$B$999=Analítico!$B86),-(Analítico!AJ$1&gt;='Gastos Gerais'!$D$4:$D$999),-(Analítico!AJ$1&lt;='Gastos Gerais'!$E$4:$E$999),-('Gastos Gerais'!$C$4:$C$999))</f>
        <v>500</v>
      </c>
      <c r="AK86" s="149">
        <f>SUMPRODUCT(-('Gastos Gerais'!$B$4:$B$999=Analítico!$B86),-(Analítico!AK$1&gt;='Gastos Gerais'!$D$4:$D$999),-(Analítico!AK$1&lt;='Gastos Gerais'!$E$4:$E$999),-('Gastos Gerais'!$C$4:$C$999))</f>
        <v>500</v>
      </c>
      <c r="AL86" s="149">
        <f>SUMPRODUCT(-('Gastos Gerais'!$B$4:$B$999=Analítico!$B86),-(Analítico!AL$1&gt;='Gastos Gerais'!$D$4:$D$999),-(Analítico!AL$1&lt;='Gastos Gerais'!$E$4:$E$999),-('Gastos Gerais'!$C$4:$C$999))</f>
        <v>500</v>
      </c>
      <c r="AM86" s="149">
        <f>SUMPRODUCT(-('Gastos Gerais'!$B$4:$B$999=Analítico!$B86),-(Analítico!AM$1&gt;='Gastos Gerais'!$D$4:$D$999),-(Analítico!AM$1&lt;='Gastos Gerais'!$E$4:$E$999),-('Gastos Gerais'!$C$4:$C$999))</f>
        <v>500</v>
      </c>
      <c r="AN86" s="149">
        <f>SUMPRODUCT(-('Gastos Gerais'!$B$4:$B$999=Analítico!$B86),-(Analítico!AN$1&gt;='Gastos Gerais'!$D$4:$D$999),-(Analítico!AN$1&lt;='Gastos Gerais'!$E$4:$E$999),-('Gastos Gerais'!$C$4:$C$999))</f>
        <v>500</v>
      </c>
      <c r="AO86" s="149">
        <f>SUMPRODUCT(-('Gastos Gerais'!$B$4:$B$999=Analítico!$B86),-(Analítico!AO$1&gt;='Gastos Gerais'!$D$4:$D$999),-(Analítico!AO$1&lt;='Gastos Gerais'!$E$4:$E$999),-('Gastos Gerais'!$C$4:$C$999))</f>
        <v>500</v>
      </c>
      <c r="AP86" s="149">
        <f>SUMPRODUCT(-('Gastos Gerais'!$B$4:$B$999=Analítico!$B86),-(Analítico!AP$1&gt;='Gastos Gerais'!$D$4:$D$999),-(Analítico!AP$1&lt;='Gastos Gerais'!$E$4:$E$999),-('Gastos Gerais'!$C$4:$C$999))</f>
        <v>500</v>
      </c>
      <c r="AQ86" s="149">
        <f>SUMPRODUCT(-('Gastos Gerais'!$B$4:$B$999=Analítico!$B86),-(Analítico!AQ$1&gt;='Gastos Gerais'!$D$4:$D$999),-(Analítico!AQ$1&lt;='Gastos Gerais'!$E$4:$E$999),-('Gastos Gerais'!$C$4:$C$999))</f>
        <v>500</v>
      </c>
      <c r="AR86" s="149">
        <f>SUMPRODUCT(-('Gastos Gerais'!$B$4:$B$999=Analítico!$B86),-(Analítico!AR$1&gt;='Gastos Gerais'!$D$4:$D$999),-(Analítico!AR$1&lt;='Gastos Gerais'!$E$4:$E$999),-('Gastos Gerais'!$C$4:$C$999))</f>
        <v>500</v>
      </c>
      <c r="AS86" s="149">
        <f>SUMPRODUCT(-('Gastos Gerais'!$B$4:$B$999=Analítico!$B86),-(Analítico!AS$1&gt;='Gastos Gerais'!$D$4:$D$999),-(Analítico!AS$1&lt;='Gastos Gerais'!$E$4:$E$999),-('Gastos Gerais'!$C$4:$C$999))</f>
        <v>0</v>
      </c>
      <c r="AT86" s="149">
        <f>SUMPRODUCT(-('Gastos Gerais'!$B$4:$B$999=Analítico!$B86),-(Analítico!AT$1&gt;='Gastos Gerais'!$D$4:$D$999),-(Analítico!AT$1&lt;='Gastos Gerais'!$E$4:$E$999),-('Gastos Gerais'!$C$4:$C$999))</f>
        <v>0</v>
      </c>
      <c r="AU86" s="149">
        <f>SUMPRODUCT(-('Gastos Gerais'!$B$4:$B$999=Analítico!$B86),-(Analítico!AU$1&gt;='Gastos Gerais'!$D$4:$D$999),-(Analítico!AU$1&lt;='Gastos Gerais'!$E$4:$E$999),-('Gastos Gerais'!$C$4:$C$999))</f>
        <v>0</v>
      </c>
      <c r="AV86" s="149">
        <f>SUMPRODUCT(-('Gastos Gerais'!$B$4:$B$999=Analítico!$B86),-(Analítico!AV$1&gt;='Gastos Gerais'!$D$4:$D$999),-(Analítico!AV$1&lt;='Gastos Gerais'!$E$4:$E$999),-('Gastos Gerais'!$C$4:$C$999))</f>
        <v>0</v>
      </c>
      <c r="AW86" s="149">
        <f>SUMPRODUCT(-('Gastos Gerais'!$B$4:$B$999=Analítico!$B86),-(Analítico!AW$1&gt;='Gastos Gerais'!$D$4:$D$999),-(Analítico!AW$1&lt;='Gastos Gerais'!$E$4:$E$999),-('Gastos Gerais'!$C$4:$C$999))</f>
        <v>0</v>
      </c>
      <c r="AX86" s="149">
        <f>SUMPRODUCT(-('Gastos Gerais'!$B$4:$B$999=Analítico!$B86),-(Analítico!AX$1&gt;='Gastos Gerais'!$D$4:$D$999),-(Analítico!AX$1&lt;='Gastos Gerais'!$E$4:$E$999),-('Gastos Gerais'!$C$4:$C$999))</f>
        <v>0</v>
      </c>
      <c r="AY86" s="144">
        <f t="shared" si="49"/>
        <v>20500</v>
      </c>
      <c r="AZ86" s="156">
        <f t="shared" ca="1" si="50"/>
        <v>1.7110265701016778E-4</v>
      </c>
      <c r="BJ86" s="247"/>
      <c r="BK86" s="247"/>
    </row>
    <row r="87" spans="1:63" s="99" customFormat="1" ht="23.25" customHeight="1">
      <c r="A87" s="216" t="s">
        <v>223</v>
      </c>
      <c r="B87" s="219" t="s">
        <v>89</v>
      </c>
      <c r="C87" s="149">
        <f>SUMPRODUCT(-('Gastos Gerais'!$B$4:$B$999=Analítico!$B87),-(Analítico!C$1&gt;='Gastos Gerais'!$D$4:$D$999),-(Analítico!C$1&lt;='Gastos Gerais'!$E$4:$E$999),-('Gastos Gerais'!$C$4:$C$999))</f>
        <v>0</v>
      </c>
      <c r="D87" s="149">
        <f>SUMPRODUCT(-('Gastos Gerais'!$B$4:$B$999=Analítico!$B87),-(Analítico!D$1&gt;='Gastos Gerais'!$D$4:$D$999),-(Analítico!D$1&lt;='Gastos Gerais'!$E$4:$E$999),-('Gastos Gerais'!$C$4:$C$999))</f>
        <v>0</v>
      </c>
      <c r="E87" s="149">
        <f>SUMPRODUCT(-('Gastos Gerais'!$B$4:$B$999=Analítico!$B87),-(Analítico!E$1&gt;='Gastos Gerais'!$D$4:$D$999),-(Analítico!E$1&lt;='Gastos Gerais'!$E$4:$E$999),-('Gastos Gerais'!$C$4:$C$999))</f>
        <v>0</v>
      </c>
      <c r="F87" s="149">
        <f>SUMPRODUCT(-('Gastos Gerais'!$B$4:$B$999=Analítico!$B87),-(Analítico!F$1&gt;='Gastos Gerais'!$D$4:$D$999),-(Analítico!F$1&lt;='Gastos Gerais'!$E$4:$E$999),-('Gastos Gerais'!$C$4:$C$999))</f>
        <v>0</v>
      </c>
      <c r="G87" s="149">
        <f>SUMPRODUCT(-('Gastos Gerais'!$B$4:$B$999=Analítico!$B87),-(Analítico!G$1&gt;='Gastos Gerais'!$D$4:$D$999),-(Analítico!G$1&lt;='Gastos Gerais'!$E$4:$E$999),-('Gastos Gerais'!$C$4:$C$999))</f>
        <v>0</v>
      </c>
      <c r="H87" s="149">
        <f>SUMPRODUCT(-('Gastos Gerais'!$B$4:$B$999=Analítico!$B87),-(Analítico!H$1&gt;='Gastos Gerais'!$D$4:$D$999),-(Analítico!H$1&lt;='Gastos Gerais'!$E$4:$E$999),-('Gastos Gerais'!$C$4:$C$999))</f>
        <v>0</v>
      </c>
      <c r="I87" s="149">
        <f>SUMPRODUCT(-('Gastos Gerais'!$B$4:$B$999=Analítico!$B87),-(Analítico!I$1&gt;='Gastos Gerais'!$D$4:$D$999),-(Analítico!I$1&lt;='Gastos Gerais'!$E$4:$E$999),-('Gastos Gerais'!$C$4:$C$999))</f>
        <v>20</v>
      </c>
      <c r="J87" s="149">
        <f>SUMPRODUCT(-('Gastos Gerais'!$B$4:$B$999=Analítico!$B87),-(Analítico!J$1&gt;='Gastos Gerais'!$D$4:$D$999),-(Analítico!J$1&lt;='Gastos Gerais'!$E$4:$E$999),-('Gastos Gerais'!$C$4:$C$999))</f>
        <v>20</v>
      </c>
      <c r="K87" s="149">
        <f>SUMPRODUCT(-('Gastos Gerais'!$B$4:$B$999=Analítico!$B87),-(Analítico!K$1&gt;='Gastos Gerais'!$D$4:$D$999),-(Analítico!K$1&lt;='Gastos Gerais'!$E$4:$E$999),-('Gastos Gerais'!$C$4:$C$999))</f>
        <v>20</v>
      </c>
      <c r="L87" s="149">
        <f>SUMPRODUCT(-('Gastos Gerais'!$B$4:$B$999=Analítico!$B87),-(Analítico!L$1&gt;='Gastos Gerais'!$D$4:$D$999),-(Analítico!L$1&lt;='Gastos Gerais'!$E$4:$E$999),-('Gastos Gerais'!$C$4:$C$999))</f>
        <v>20</v>
      </c>
      <c r="M87" s="149">
        <f>SUMPRODUCT(-('Gastos Gerais'!$B$4:$B$999=Analítico!$B87),-(Analítico!M$1&gt;='Gastos Gerais'!$D$4:$D$999),-(Analítico!M$1&lt;='Gastos Gerais'!$E$4:$E$999),-('Gastos Gerais'!$C$4:$C$999))</f>
        <v>20</v>
      </c>
      <c r="N87" s="149">
        <f>SUMPRODUCT(-('Gastos Gerais'!$B$4:$B$999=Analítico!$B87),-(Analítico!N$1&gt;='Gastos Gerais'!$D$4:$D$999),-(Analítico!N$1&lt;='Gastos Gerais'!$E$4:$E$999),-('Gastos Gerais'!$C$4:$C$999))</f>
        <v>20</v>
      </c>
      <c r="O87" s="149">
        <f>SUMPRODUCT(-('Gastos Gerais'!$B$4:$B$999=Analítico!$B87),-(Analítico!O$1&gt;='Gastos Gerais'!$D$4:$D$999),-(Analítico!O$1&lt;='Gastos Gerais'!$E$4:$E$999),-('Gastos Gerais'!$C$4:$C$999))</f>
        <v>20</v>
      </c>
      <c r="P87" s="149">
        <f>SUMPRODUCT(-('Gastos Gerais'!$B$4:$B$999=Analítico!$B87),-(Analítico!P$1&gt;='Gastos Gerais'!$D$4:$D$999),-(Analítico!P$1&lt;='Gastos Gerais'!$E$4:$E$999),-('Gastos Gerais'!$C$4:$C$999))</f>
        <v>20</v>
      </c>
      <c r="Q87" s="149">
        <f>SUMPRODUCT(-('Gastos Gerais'!$B$4:$B$999=Analítico!$B87),-(Analítico!Q$1&gt;='Gastos Gerais'!$D$4:$D$999),-(Analítico!Q$1&lt;='Gastos Gerais'!$E$4:$E$999),-('Gastos Gerais'!$C$4:$C$999))</f>
        <v>20</v>
      </c>
      <c r="R87" s="149">
        <f>SUMPRODUCT(-('Gastos Gerais'!$B$4:$B$999=Analítico!$B87),-(Analítico!R$1&gt;='Gastos Gerais'!$D$4:$D$999),-(Analítico!R$1&lt;='Gastos Gerais'!$E$4:$E$999),-('Gastos Gerais'!$C$4:$C$999))</f>
        <v>20</v>
      </c>
      <c r="S87" s="149">
        <f>SUMPRODUCT(-('Gastos Gerais'!$B$4:$B$999=Analítico!$B87),-(Analítico!S$1&gt;='Gastos Gerais'!$D$4:$D$999),-(Analítico!S$1&lt;='Gastos Gerais'!$E$4:$E$999),-('Gastos Gerais'!$C$4:$C$999))</f>
        <v>20</v>
      </c>
      <c r="T87" s="149">
        <f>SUMPRODUCT(-('Gastos Gerais'!$B$4:$B$999=Analítico!$B87),-(Analítico!T$1&gt;='Gastos Gerais'!$D$4:$D$999),-(Analítico!T$1&lt;='Gastos Gerais'!$E$4:$E$999),-('Gastos Gerais'!$C$4:$C$999))</f>
        <v>20</v>
      </c>
      <c r="U87" s="149">
        <f>SUMPRODUCT(-('Gastos Gerais'!$B$4:$B$999=Analítico!$B87),-(Analítico!U$1&gt;='Gastos Gerais'!$D$4:$D$999),-(Analítico!U$1&lt;='Gastos Gerais'!$E$4:$E$999),-('Gastos Gerais'!$C$4:$C$999))</f>
        <v>20</v>
      </c>
      <c r="V87" s="149">
        <f>SUMPRODUCT(-('Gastos Gerais'!$B$4:$B$999=Analítico!$B87),-(Analítico!V$1&gt;='Gastos Gerais'!$D$4:$D$999),-(Analítico!V$1&lt;='Gastos Gerais'!$E$4:$E$999),-('Gastos Gerais'!$C$4:$C$999))</f>
        <v>20</v>
      </c>
      <c r="W87" s="149">
        <f>SUMPRODUCT(-('Gastos Gerais'!$B$4:$B$999=Analítico!$B87),-(Analítico!W$1&gt;='Gastos Gerais'!$D$4:$D$999),-(Analítico!W$1&lt;='Gastos Gerais'!$E$4:$E$999),-('Gastos Gerais'!$C$4:$C$999))</f>
        <v>20</v>
      </c>
      <c r="X87" s="149">
        <f>SUMPRODUCT(-('Gastos Gerais'!$B$4:$B$999=Analítico!$B87),-(Analítico!X$1&gt;='Gastos Gerais'!$D$4:$D$999),-(Analítico!X$1&lt;='Gastos Gerais'!$E$4:$E$999),-('Gastos Gerais'!$C$4:$C$999))</f>
        <v>20</v>
      </c>
      <c r="Y87" s="149">
        <f>SUMPRODUCT(-('Gastos Gerais'!$B$4:$B$999=Analítico!$B87),-(Analítico!Y$1&gt;='Gastos Gerais'!$D$4:$D$999),-(Analítico!Y$1&lt;='Gastos Gerais'!$E$4:$E$999),-('Gastos Gerais'!$C$4:$C$999))</f>
        <v>20</v>
      </c>
      <c r="Z87" s="149">
        <f>SUMPRODUCT(-('Gastos Gerais'!$B$4:$B$999=Analítico!$B87),-(Analítico!Z$1&gt;='Gastos Gerais'!$D$4:$D$999),-(Analítico!Z$1&lt;='Gastos Gerais'!$E$4:$E$999),-('Gastos Gerais'!$C$4:$C$999))</f>
        <v>20</v>
      </c>
      <c r="AA87" s="149">
        <f>SUMPRODUCT(-('Gastos Gerais'!$B$4:$B$999=Analítico!$B87),-(Analítico!AA$1&gt;='Gastos Gerais'!$D$4:$D$999),-(Analítico!AA$1&lt;='Gastos Gerais'!$E$4:$E$999),-('Gastos Gerais'!$C$4:$C$999))</f>
        <v>20</v>
      </c>
      <c r="AB87" s="149">
        <f>SUMPRODUCT(-('Gastos Gerais'!$B$4:$B$999=Analítico!$B87),-(Analítico!AB$1&gt;='Gastos Gerais'!$D$4:$D$999),-(Analítico!AB$1&lt;='Gastos Gerais'!$E$4:$E$999),-('Gastos Gerais'!$C$4:$C$999))</f>
        <v>20</v>
      </c>
      <c r="AC87" s="149">
        <f>SUMPRODUCT(-('Gastos Gerais'!$B$4:$B$999=Analítico!$B87),-(Analítico!AC$1&gt;='Gastos Gerais'!$D$4:$D$999),-(Analítico!AC$1&lt;='Gastos Gerais'!$E$4:$E$999),-('Gastos Gerais'!$C$4:$C$999))</f>
        <v>20</v>
      </c>
      <c r="AD87" s="149">
        <f>SUMPRODUCT(-('Gastos Gerais'!$B$4:$B$999=Analítico!$B87),-(Analítico!AD$1&gt;='Gastos Gerais'!$D$4:$D$999),-(Analítico!AD$1&lt;='Gastos Gerais'!$E$4:$E$999),-('Gastos Gerais'!$C$4:$C$999))</f>
        <v>20</v>
      </c>
      <c r="AE87" s="149">
        <f>SUMPRODUCT(-('Gastos Gerais'!$B$4:$B$999=Analítico!$B87),-(Analítico!AE$1&gt;='Gastos Gerais'!$D$4:$D$999),-(Analítico!AE$1&lt;='Gastos Gerais'!$E$4:$E$999),-('Gastos Gerais'!$C$4:$C$999))</f>
        <v>20</v>
      </c>
      <c r="AF87" s="149">
        <f>SUMPRODUCT(-('Gastos Gerais'!$B$4:$B$999=Analítico!$B87),-(Analítico!AF$1&gt;='Gastos Gerais'!$D$4:$D$999),-(Analítico!AF$1&lt;='Gastos Gerais'!$E$4:$E$999),-('Gastos Gerais'!$C$4:$C$999))</f>
        <v>20</v>
      </c>
      <c r="AG87" s="149">
        <f>SUMPRODUCT(-('Gastos Gerais'!$B$4:$B$999=Analítico!$B87),-(Analítico!AG$1&gt;='Gastos Gerais'!$D$4:$D$999),-(Analítico!AG$1&lt;='Gastos Gerais'!$E$4:$E$999),-('Gastos Gerais'!$C$4:$C$999))</f>
        <v>20</v>
      </c>
      <c r="AH87" s="149">
        <f>SUMPRODUCT(-('Gastos Gerais'!$B$4:$B$999=Analítico!$B87),-(Analítico!AH$1&gt;='Gastos Gerais'!$D$4:$D$999),-(Analítico!AH$1&lt;='Gastos Gerais'!$E$4:$E$999),-('Gastos Gerais'!$C$4:$C$999))</f>
        <v>20</v>
      </c>
      <c r="AI87" s="149">
        <f>SUMPRODUCT(-('Gastos Gerais'!$B$4:$B$999=Analítico!$B87),-(Analítico!AI$1&gt;='Gastos Gerais'!$D$4:$D$999),-(Analítico!AI$1&lt;='Gastos Gerais'!$E$4:$E$999),-('Gastos Gerais'!$C$4:$C$999))</f>
        <v>20</v>
      </c>
      <c r="AJ87" s="149">
        <f>SUMPRODUCT(-('Gastos Gerais'!$B$4:$B$999=Analítico!$B87),-(Analítico!AJ$1&gt;='Gastos Gerais'!$D$4:$D$999),-(Analítico!AJ$1&lt;='Gastos Gerais'!$E$4:$E$999),-('Gastos Gerais'!$C$4:$C$999))</f>
        <v>20</v>
      </c>
      <c r="AK87" s="149">
        <f>SUMPRODUCT(-('Gastos Gerais'!$B$4:$B$999=Analítico!$B87),-(Analítico!AK$1&gt;='Gastos Gerais'!$D$4:$D$999),-(Analítico!AK$1&lt;='Gastos Gerais'!$E$4:$E$999),-('Gastos Gerais'!$C$4:$C$999))</f>
        <v>20</v>
      </c>
      <c r="AL87" s="149">
        <f>SUMPRODUCT(-('Gastos Gerais'!$B$4:$B$999=Analítico!$B87),-(Analítico!AL$1&gt;='Gastos Gerais'!$D$4:$D$999),-(Analítico!AL$1&lt;='Gastos Gerais'!$E$4:$E$999),-('Gastos Gerais'!$C$4:$C$999))</f>
        <v>20</v>
      </c>
      <c r="AM87" s="149">
        <f>SUMPRODUCT(-('Gastos Gerais'!$B$4:$B$999=Analítico!$B87),-(Analítico!AM$1&gt;='Gastos Gerais'!$D$4:$D$999),-(Analítico!AM$1&lt;='Gastos Gerais'!$E$4:$E$999),-('Gastos Gerais'!$C$4:$C$999))</f>
        <v>20</v>
      </c>
      <c r="AN87" s="149">
        <f>SUMPRODUCT(-('Gastos Gerais'!$B$4:$B$999=Analítico!$B87),-(Analítico!AN$1&gt;='Gastos Gerais'!$D$4:$D$999),-(Analítico!AN$1&lt;='Gastos Gerais'!$E$4:$E$999),-('Gastos Gerais'!$C$4:$C$999))</f>
        <v>20</v>
      </c>
      <c r="AO87" s="149">
        <f>SUMPRODUCT(-('Gastos Gerais'!$B$4:$B$999=Analítico!$B87),-(Analítico!AO$1&gt;='Gastos Gerais'!$D$4:$D$999),-(Analítico!AO$1&lt;='Gastos Gerais'!$E$4:$E$999),-('Gastos Gerais'!$C$4:$C$999))</f>
        <v>20</v>
      </c>
      <c r="AP87" s="149">
        <f>SUMPRODUCT(-('Gastos Gerais'!$B$4:$B$999=Analítico!$B87),-(Analítico!AP$1&gt;='Gastos Gerais'!$D$4:$D$999),-(Analítico!AP$1&lt;='Gastos Gerais'!$E$4:$E$999),-('Gastos Gerais'!$C$4:$C$999))</f>
        <v>20</v>
      </c>
      <c r="AQ87" s="149">
        <f>SUMPRODUCT(-('Gastos Gerais'!$B$4:$B$999=Analítico!$B87),-(Analítico!AQ$1&gt;='Gastos Gerais'!$D$4:$D$999),-(Analítico!AQ$1&lt;='Gastos Gerais'!$E$4:$E$999),-('Gastos Gerais'!$C$4:$C$999))</f>
        <v>20</v>
      </c>
      <c r="AR87" s="149">
        <f>SUMPRODUCT(-('Gastos Gerais'!$B$4:$B$999=Analítico!$B87),-(Analítico!AR$1&gt;='Gastos Gerais'!$D$4:$D$999),-(Analítico!AR$1&lt;='Gastos Gerais'!$E$4:$E$999),-('Gastos Gerais'!$C$4:$C$999))</f>
        <v>20</v>
      </c>
      <c r="AS87" s="149">
        <f>SUMPRODUCT(-('Gastos Gerais'!$B$4:$B$999=Analítico!$B87),-(Analítico!AS$1&gt;='Gastos Gerais'!$D$4:$D$999),-(Analítico!AS$1&lt;='Gastos Gerais'!$E$4:$E$999),-('Gastos Gerais'!$C$4:$C$999))</f>
        <v>0</v>
      </c>
      <c r="AT87" s="149">
        <f>SUMPRODUCT(-('Gastos Gerais'!$B$4:$B$999=Analítico!$B87),-(Analítico!AT$1&gt;='Gastos Gerais'!$D$4:$D$999),-(Analítico!AT$1&lt;='Gastos Gerais'!$E$4:$E$999),-('Gastos Gerais'!$C$4:$C$999))</f>
        <v>0</v>
      </c>
      <c r="AU87" s="149">
        <f>SUMPRODUCT(-('Gastos Gerais'!$B$4:$B$999=Analítico!$B87),-(Analítico!AU$1&gt;='Gastos Gerais'!$D$4:$D$999),-(Analítico!AU$1&lt;='Gastos Gerais'!$E$4:$E$999),-('Gastos Gerais'!$C$4:$C$999))</f>
        <v>0</v>
      </c>
      <c r="AV87" s="149">
        <f>SUMPRODUCT(-('Gastos Gerais'!$B$4:$B$999=Analítico!$B87),-(Analítico!AV$1&gt;='Gastos Gerais'!$D$4:$D$999),-(Analítico!AV$1&lt;='Gastos Gerais'!$E$4:$E$999),-('Gastos Gerais'!$C$4:$C$999))</f>
        <v>0</v>
      </c>
      <c r="AW87" s="149">
        <f>SUMPRODUCT(-('Gastos Gerais'!$B$4:$B$999=Analítico!$B87),-(Analítico!AW$1&gt;='Gastos Gerais'!$D$4:$D$999),-(Analítico!AW$1&lt;='Gastos Gerais'!$E$4:$E$999),-('Gastos Gerais'!$C$4:$C$999))</f>
        <v>0</v>
      </c>
      <c r="AX87" s="149">
        <f>SUMPRODUCT(-('Gastos Gerais'!$B$4:$B$999=Analítico!$B87),-(Analítico!AX$1&gt;='Gastos Gerais'!$D$4:$D$999),-(Analítico!AX$1&lt;='Gastos Gerais'!$E$4:$E$999),-('Gastos Gerais'!$C$4:$C$999))</f>
        <v>0</v>
      </c>
      <c r="AY87" s="144">
        <f t="shared" ref="AY87:AY115" si="51">SUM(C87:AX87)</f>
        <v>720</v>
      </c>
      <c r="AZ87" s="156">
        <f t="shared" ref="AZ87:AZ118" ca="1" si="52">IF($AY$183=0,0,AY87/$AY$183)</f>
        <v>6.0094591730400391E-6</v>
      </c>
      <c r="BJ87" s="247"/>
      <c r="BK87" s="247"/>
    </row>
    <row r="88" spans="1:63" s="99" customFormat="1" ht="23.25" customHeight="1">
      <c r="A88" s="216" t="s">
        <v>224</v>
      </c>
      <c r="B88" s="219" t="s">
        <v>91</v>
      </c>
      <c r="C88" s="149">
        <f>SUMPRODUCT(-('Gastos Gerais'!$B$4:$B$999=Analítico!$B88),-(Analítico!C$1&gt;='Gastos Gerais'!$D$4:$D$999),-(Analítico!C$1&lt;='Gastos Gerais'!$E$4:$E$999),-('Gastos Gerais'!$C$4:$C$999))</f>
        <v>0</v>
      </c>
      <c r="D88" s="149">
        <f>SUMPRODUCT(-('Gastos Gerais'!$B$4:$B$999=Analítico!$B88),-(Analítico!D$1&gt;='Gastos Gerais'!$D$4:$D$999),-(Analítico!D$1&lt;='Gastos Gerais'!$E$4:$E$999),-('Gastos Gerais'!$C$4:$C$999))</f>
        <v>0</v>
      </c>
      <c r="E88" s="149">
        <f>SUMPRODUCT(-('Gastos Gerais'!$B$4:$B$999=Analítico!$B88),-(Analítico!E$1&gt;='Gastos Gerais'!$D$4:$D$999),-(Analítico!E$1&lt;='Gastos Gerais'!$E$4:$E$999),-('Gastos Gerais'!$C$4:$C$999))</f>
        <v>0</v>
      </c>
      <c r="F88" s="149">
        <f>SUMPRODUCT(-('Gastos Gerais'!$B$4:$B$999=Analítico!$B88),-(Analítico!F$1&gt;='Gastos Gerais'!$D$4:$D$999),-(Analítico!F$1&lt;='Gastos Gerais'!$E$4:$E$999),-('Gastos Gerais'!$C$4:$C$999))</f>
        <v>0</v>
      </c>
      <c r="G88" s="149">
        <f>SUMPRODUCT(-('Gastos Gerais'!$B$4:$B$999=Analítico!$B88),-(Analítico!G$1&gt;='Gastos Gerais'!$D$4:$D$999),-(Analítico!G$1&lt;='Gastos Gerais'!$E$4:$E$999),-('Gastos Gerais'!$C$4:$C$999))</f>
        <v>0</v>
      </c>
      <c r="H88" s="149">
        <f>SUMPRODUCT(-('Gastos Gerais'!$B$4:$B$999=Analítico!$B88),-(Analítico!H$1&gt;='Gastos Gerais'!$D$4:$D$999),-(Analítico!H$1&lt;='Gastos Gerais'!$E$4:$E$999),-('Gastos Gerais'!$C$4:$C$999))</f>
        <v>0</v>
      </c>
      <c r="I88" s="149">
        <f>SUMPRODUCT(-('Gastos Gerais'!$B$4:$B$999=Analítico!$B88),-(Analítico!I$1&gt;='Gastos Gerais'!$D$4:$D$999),-(Analítico!I$1&lt;='Gastos Gerais'!$E$4:$E$999),-('Gastos Gerais'!$C$4:$C$999))</f>
        <v>0</v>
      </c>
      <c r="J88" s="149">
        <f>SUMPRODUCT(-('Gastos Gerais'!$B$4:$B$999=Analítico!$B88),-(Analítico!J$1&gt;='Gastos Gerais'!$D$4:$D$999),-(Analítico!J$1&lt;='Gastos Gerais'!$E$4:$E$999),-('Gastos Gerais'!$C$4:$C$999))</f>
        <v>0</v>
      </c>
      <c r="K88" s="149">
        <f>SUMPRODUCT(-('Gastos Gerais'!$B$4:$B$999=Analítico!$B88),-(Analítico!K$1&gt;='Gastos Gerais'!$D$4:$D$999),-(Analítico!K$1&lt;='Gastos Gerais'!$E$4:$E$999),-('Gastos Gerais'!$C$4:$C$999))</f>
        <v>0</v>
      </c>
      <c r="L88" s="149">
        <f>SUMPRODUCT(-('Gastos Gerais'!$B$4:$B$999=Analítico!$B88),-(Analítico!L$1&gt;='Gastos Gerais'!$D$4:$D$999),-(Analítico!L$1&lt;='Gastos Gerais'!$E$4:$E$999),-('Gastos Gerais'!$C$4:$C$999))</f>
        <v>0</v>
      </c>
      <c r="M88" s="149">
        <f>SUMPRODUCT(-('Gastos Gerais'!$B$4:$B$999=Analítico!$B88),-(Analítico!M$1&gt;='Gastos Gerais'!$D$4:$D$999),-(Analítico!M$1&lt;='Gastos Gerais'!$E$4:$E$999),-('Gastos Gerais'!$C$4:$C$999))</f>
        <v>0</v>
      </c>
      <c r="N88" s="149">
        <f>SUMPRODUCT(-('Gastos Gerais'!$B$4:$B$999=Analítico!$B88),-(Analítico!N$1&gt;='Gastos Gerais'!$D$4:$D$999),-(Analítico!N$1&lt;='Gastos Gerais'!$E$4:$E$999),-('Gastos Gerais'!$C$4:$C$999))</f>
        <v>0</v>
      </c>
      <c r="O88" s="149">
        <f>SUMPRODUCT(-('Gastos Gerais'!$B$4:$B$999=Analítico!$B88),-(Analítico!O$1&gt;='Gastos Gerais'!$D$4:$D$999),-(Analítico!O$1&lt;='Gastos Gerais'!$E$4:$E$999),-('Gastos Gerais'!$C$4:$C$999))</f>
        <v>0</v>
      </c>
      <c r="P88" s="149">
        <f>SUMPRODUCT(-('Gastos Gerais'!$B$4:$B$999=Analítico!$B88),-(Analítico!P$1&gt;='Gastos Gerais'!$D$4:$D$999),-(Analítico!P$1&lt;='Gastos Gerais'!$E$4:$E$999),-('Gastos Gerais'!$C$4:$C$999))</f>
        <v>0</v>
      </c>
      <c r="Q88" s="149">
        <f>SUMPRODUCT(-('Gastos Gerais'!$B$4:$B$999=Analítico!$B88),-(Analítico!Q$1&gt;='Gastos Gerais'!$D$4:$D$999),-(Analítico!Q$1&lt;='Gastos Gerais'!$E$4:$E$999),-('Gastos Gerais'!$C$4:$C$999))</f>
        <v>0</v>
      </c>
      <c r="R88" s="149">
        <f>SUMPRODUCT(-('Gastos Gerais'!$B$4:$B$999=Analítico!$B88),-(Analítico!R$1&gt;='Gastos Gerais'!$D$4:$D$999),-(Analítico!R$1&lt;='Gastos Gerais'!$E$4:$E$999),-('Gastos Gerais'!$C$4:$C$999))</f>
        <v>0</v>
      </c>
      <c r="S88" s="149">
        <f>SUMPRODUCT(-('Gastos Gerais'!$B$4:$B$999=Analítico!$B88),-(Analítico!S$1&gt;='Gastos Gerais'!$D$4:$D$999),-(Analítico!S$1&lt;='Gastos Gerais'!$E$4:$E$999),-('Gastos Gerais'!$C$4:$C$999))</f>
        <v>0</v>
      </c>
      <c r="T88" s="149">
        <f>SUMPRODUCT(-('Gastos Gerais'!$B$4:$B$999=Analítico!$B88),-(Analítico!T$1&gt;='Gastos Gerais'!$D$4:$D$999),-(Analítico!T$1&lt;='Gastos Gerais'!$E$4:$E$999),-('Gastos Gerais'!$C$4:$C$999))</f>
        <v>0</v>
      </c>
      <c r="U88" s="149">
        <f>SUMPRODUCT(-('Gastos Gerais'!$B$4:$B$999=Analítico!$B88),-(Analítico!U$1&gt;='Gastos Gerais'!$D$4:$D$999),-(Analítico!U$1&lt;='Gastos Gerais'!$E$4:$E$999),-('Gastos Gerais'!$C$4:$C$999))</f>
        <v>0</v>
      </c>
      <c r="V88" s="149">
        <f>SUMPRODUCT(-('Gastos Gerais'!$B$4:$B$999=Analítico!$B88),-(Analítico!V$1&gt;='Gastos Gerais'!$D$4:$D$999),-(Analítico!V$1&lt;='Gastos Gerais'!$E$4:$E$999),-('Gastos Gerais'!$C$4:$C$999))</f>
        <v>0</v>
      </c>
      <c r="W88" s="149">
        <f>SUMPRODUCT(-('Gastos Gerais'!$B$4:$B$999=Analítico!$B88),-(Analítico!W$1&gt;='Gastos Gerais'!$D$4:$D$999),-(Analítico!W$1&lt;='Gastos Gerais'!$E$4:$E$999),-('Gastos Gerais'!$C$4:$C$999))</f>
        <v>0</v>
      </c>
      <c r="X88" s="149">
        <f>SUMPRODUCT(-('Gastos Gerais'!$B$4:$B$999=Analítico!$B88),-(Analítico!X$1&gt;='Gastos Gerais'!$D$4:$D$999),-(Analítico!X$1&lt;='Gastos Gerais'!$E$4:$E$999),-('Gastos Gerais'!$C$4:$C$999))</f>
        <v>0</v>
      </c>
      <c r="Y88" s="149">
        <f>SUMPRODUCT(-('Gastos Gerais'!$B$4:$B$999=Analítico!$B88),-(Analítico!Y$1&gt;='Gastos Gerais'!$D$4:$D$999),-(Analítico!Y$1&lt;='Gastos Gerais'!$E$4:$E$999),-('Gastos Gerais'!$C$4:$C$999))</f>
        <v>0</v>
      </c>
      <c r="Z88" s="149">
        <f>SUMPRODUCT(-('Gastos Gerais'!$B$4:$B$999=Analítico!$B88),-(Analítico!Z$1&gt;='Gastos Gerais'!$D$4:$D$999),-(Analítico!Z$1&lt;='Gastos Gerais'!$E$4:$E$999),-('Gastos Gerais'!$C$4:$C$999))</f>
        <v>0</v>
      </c>
      <c r="AA88" s="149">
        <f>SUMPRODUCT(-('Gastos Gerais'!$B$4:$B$999=Analítico!$B88),-(Analítico!AA$1&gt;='Gastos Gerais'!$D$4:$D$999),-(Analítico!AA$1&lt;='Gastos Gerais'!$E$4:$E$999),-('Gastos Gerais'!$C$4:$C$999))</f>
        <v>0</v>
      </c>
      <c r="AB88" s="149">
        <f>SUMPRODUCT(-('Gastos Gerais'!$B$4:$B$999=Analítico!$B88),-(Analítico!AB$1&gt;='Gastos Gerais'!$D$4:$D$999),-(Analítico!AB$1&lt;='Gastos Gerais'!$E$4:$E$999),-('Gastos Gerais'!$C$4:$C$999))</f>
        <v>0</v>
      </c>
      <c r="AC88" s="149">
        <f>SUMPRODUCT(-('Gastos Gerais'!$B$4:$B$999=Analítico!$B88),-(Analítico!AC$1&gt;='Gastos Gerais'!$D$4:$D$999),-(Analítico!AC$1&lt;='Gastos Gerais'!$E$4:$E$999),-('Gastos Gerais'!$C$4:$C$999))</f>
        <v>0</v>
      </c>
      <c r="AD88" s="149">
        <f>SUMPRODUCT(-('Gastos Gerais'!$B$4:$B$999=Analítico!$B88),-(Analítico!AD$1&gt;='Gastos Gerais'!$D$4:$D$999),-(Analítico!AD$1&lt;='Gastos Gerais'!$E$4:$E$999),-('Gastos Gerais'!$C$4:$C$999))</f>
        <v>0</v>
      </c>
      <c r="AE88" s="149">
        <f>SUMPRODUCT(-('Gastos Gerais'!$B$4:$B$999=Analítico!$B88),-(Analítico!AE$1&gt;='Gastos Gerais'!$D$4:$D$999),-(Analítico!AE$1&lt;='Gastos Gerais'!$E$4:$E$999),-('Gastos Gerais'!$C$4:$C$999))</f>
        <v>0</v>
      </c>
      <c r="AF88" s="149">
        <f>SUMPRODUCT(-('Gastos Gerais'!$B$4:$B$999=Analítico!$B88),-(Analítico!AF$1&gt;='Gastos Gerais'!$D$4:$D$999),-(Analítico!AF$1&lt;='Gastos Gerais'!$E$4:$E$999),-('Gastos Gerais'!$C$4:$C$999))</f>
        <v>0</v>
      </c>
      <c r="AG88" s="149">
        <f>SUMPRODUCT(-('Gastos Gerais'!$B$4:$B$999=Analítico!$B88),-(Analítico!AG$1&gt;='Gastos Gerais'!$D$4:$D$999),-(Analítico!AG$1&lt;='Gastos Gerais'!$E$4:$E$999),-('Gastos Gerais'!$C$4:$C$999))</f>
        <v>0</v>
      </c>
      <c r="AH88" s="149">
        <f>SUMPRODUCT(-('Gastos Gerais'!$B$4:$B$999=Analítico!$B88),-(Analítico!AH$1&gt;='Gastos Gerais'!$D$4:$D$999),-(Analítico!AH$1&lt;='Gastos Gerais'!$E$4:$E$999),-('Gastos Gerais'!$C$4:$C$999))</f>
        <v>0</v>
      </c>
      <c r="AI88" s="149">
        <f>SUMPRODUCT(-('Gastos Gerais'!$B$4:$B$999=Analítico!$B88),-(Analítico!AI$1&gt;='Gastos Gerais'!$D$4:$D$999),-(Analítico!AI$1&lt;='Gastos Gerais'!$E$4:$E$999),-('Gastos Gerais'!$C$4:$C$999))</f>
        <v>0</v>
      </c>
      <c r="AJ88" s="149">
        <f>SUMPRODUCT(-('Gastos Gerais'!$B$4:$B$999=Analítico!$B88),-(Analítico!AJ$1&gt;='Gastos Gerais'!$D$4:$D$999),-(Analítico!AJ$1&lt;='Gastos Gerais'!$E$4:$E$999),-('Gastos Gerais'!$C$4:$C$999))</f>
        <v>0</v>
      </c>
      <c r="AK88" s="149">
        <f>SUMPRODUCT(-('Gastos Gerais'!$B$4:$B$999=Analítico!$B88),-(Analítico!AK$1&gt;='Gastos Gerais'!$D$4:$D$999),-(Analítico!AK$1&lt;='Gastos Gerais'!$E$4:$E$999),-('Gastos Gerais'!$C$4:$C$999))</f>
        <v>0</v>
      </c>
      <c r="AL88" s="149">
        <f>SUMPRODUCT(-('Gastos Gerais'!$B$4:$B$999=Analítico!$B88),-(Analítico!AL$1&gt;='Gastos Gerais'!$D$4:$D$999),-(Analítico!AL$1&lt;='Gastos Gerais'!$E$4:$E$999),-('Gastos Gerais'!$C$4:$C$999))</f>
        <v>0</v>
      </c>
      <c r="AM88" s="149">
        <f>SUMPRODUCT(-('Gastos Gerais'!$B$4:$B$999=Analítico!$B88),-(Analítico!AM$1&gt;='Gastos Gerais'!$D$4:$D$999),-(Analítico!AM$1&lt;='Gastos Gerais'!$E$4:$E$999),-('Gastos Gerais'!$C$4:$C$999))</f>
        <v>0</v>
      </c>
      <c r="AN88" s="149">
        <f>SUMPRODUCT(-('Gastos Gerais'!$B$4:$B$999=Analítico!$B88),-(Analítico!AN$1&gt;='Gastos Gerais'!$D$4:$D$999),-(Analítico!AN$1&lt;='Gastos Gerais'!$E$4:$E$999),-('Gastos Gerais'!$C$4:$C$999))</f>
        <v>0</v>
      </c>
      <c r="AO88" s="149">
        <f>SUMPRODUCT(-('Gastos Gerais'!$B$4:$B$999=Analítico!$B88),-(Analítico!AO$1&gt;='Gastos Gerais'!$D$4:$D$999),-(Analítico!AO$1&lt;='Gastos Gerais'!$E$4:$E$999),-('Gastos Gerais'!$C$4:$C$999))</f>
        <v>0</v>
      </c>
      <c r="AP88" s="149">
        <f>SUMPRODUCT(-('Gastos Gerais'!$B$4:$B$999=Analítico!$B88),-(Analítico!AP$1&gt;='Gastos Gerais'!$D$4:$D$999),-(Analítico!AP$1&lt;='Gastos Gerais'!$E$4:$E$999),-('Gastos Gerais'!$C$4:$C$999))</f>
        <v>0</v>
      </c>
      <c r="AQ88" s="149">
        <f>SUMPRODUCT(-('Gastos Gerais'!$B$4:$B$999=Analítico!$B88),-(Analítico!AQ$1&gt;='Gastos Gerais'!$D$4:$D$999),-(Analítico!AQ$1&lt;='Gastos Gerais'!$E$4:$E$999),-('Gastos Gerais'!$C$4:$C$999))</f>
        <v>0</v>
      </c>
      <c r="AR88" s="149">
        <f>SUMPRODUCT(-('Gastos Gerais'!$B$4:$B$999=Analítico!$B88),-(Analítico!AR$1&gt;='Gastos Gerais'!$D$4:$D$999),-(Analítico!AR$1&lt;='Gastos Gerais'!$E$4:$E$999),-('Gastos Gerais'!$C$4:$C$999))</f>
        <v>0</v>
      </c>
      <c r="AS88" s="149">
        <f>SUMPRODUCT(-('Gastos Gerais'!$B$4:$B$999=Analítico!$B88),-(Analítico!AS$1&gt;='Gastos Gerais'!$D$4:$D$999),-(Analítico!AS$1&lt;='Gastos Gerais'!$E$4:$E$999),-('Gastos Gerais'!$C$4:$C$999))</f>
        <v>0</v>
      </c>
      <c r="AT88" s="149">
        <f>SUMPRODUCT(-('Gastos Gerais'!$B$4:$B$999=Analítico!$B88),-(Analítico!AT$1&gt;='Gastos Gerais'!$D$4:$D$999),-(Analítico!AT$1&lt;='Gastos Gerais'!$E$4:$E$999),-('Gastos Gerais'!$C$4:$C$999))</f>
        <v>0</v>
      </c>
      <c r="AU88" s="149">
        <f>SUMPRODUCT(-('Gastos Gerais'!$B$4:$B$999=Analítico!$B88),-(Analítico!AU$1&gt;='Gastos Gerais'!$D$4:$D$999),-(Analítico!AU$1&lt;='Gastos Gerais'!$E$4:$E$999),-('Gastos Gerais'!$C$4:$C$999))</f>
        <v>0</v>
      </c>
      <c r="AV88" s="149">
        <f>SUMPRODUCT(-('Gastos Gerais'!$B$4:$B$999=Analítico!$B88),-(Analítico!AV$1&gt;='Gastos Gerais'!$D$4:$D$999),-(Analítico!AV$1&lt;='Gastos Gerais'!$E$4:$E$999),-('Gastos Gerais'!$C$4:$C$999))</f>
        <v>0</v>
      </c>
      <c r="AW88" s="149">
        <f>SUMPRODUCT(-('Gastos Gerais'!$B$4:$B$999=Analítico!$B88),-(Analítico!AW$1&gt;='Gastos Gerais'!$D$4:$D$999),-(Analítico!AW$1&lt;='Gastos Gerais'!$E$4:$E$999),-('Gastos Gerais'!$C$4:$C$999))</f>
        <v>0</v>
      </c>
      <c r="AX88" s="149">
        <f>SUMPRODUCT(-('Gastos Gerais'!$B$4:$B$999=Analítico!$B88),-(Analítico!AX$1&gt;='Gastos Gerais'!$D$4:$D$999),-(Analítico!AX$1&lt;='Gastos Gerais'!$E$4:$E$999),-('Gastos Gerais'!$C$4:$C$999))</f>
        <v>0</v>
      </c>
      <c r="AY88" s="144">
        <f t="shared" si="51"/>
        <v>0</v>
      </c>
      <c r="AZ88" s="156">
        <f t="shared" ca="1" si="52"/>
        <v>0</v>
      </c>
      <c r="BJ88" s="247"/>
      <c r="BK88" s="247"/>
    </row>
    <row r="89" spans="1:63" s="99" customFormat="1" ht="23.25" customHeight="1">
      <c r="A89" s="216" t="s">
        <v>225</v>
      </c>
      <c r="B89" s="219" t="s">
        <v>85</v>
      </c>
      <c r="C89" s="149">
        <f>SUMPRODUCT(-('Gastos Gerais'!$B$4:$B$999=Analítico!$B89),-(Analítico!C$1&gt;='Gastos Gerais'!$D$4:$D$999),-(Analítico!C$1&lt;='Gastos Gerais'!$E$4:$E$999),-('Gastos Gerais'!$C$4:$C$999))</f>
        <v>0</v>
      </c>
      <c r="D89" s="149">
        <f>SUMPRODUCT(-('Gastos Gerais'!$B$4:$B$999=Analítico!$B89),-(Analítico!D$1&gt;='Gastos Gerais'!$D$4:$D$999),-(Analítico!D$1&lt;='Gastos Gerais'!$E$4:$E$999),-('Gastos Gerais'!$C$4:$C$999))</f>
        <v>0</v>
      </c>
      <c r="E89" s="149">
        <f>SUMPRODUCT(-('Gastos Gerais'!$B$4:$B$999=Analítico!$B89),-(Analítico!E$1&gt;='Gastos Gerais'!$D$4:$D$999),-(Analítico!E$1&lt;='Gastos Gerais'!$E$4:$E$999),-('Gastos Gerais'!$C$4:$C$999))</f>
        <v>0</v>
      </c>
      <c r="F89" s="149">
        <f>SUMPRODUCT(-('Gastos Gerais'!$B$4:$B$999=Analítico!$B89),-(Analítico!F$1&gt;='Gastos Gerais'!$D$4:$D$999),-(Analítico!F$1&lt;='Gastos Gerais'!$E$4:$E$999),-('Gastos Gerais'!$C$4:$C$999))</f>
        <v>0</v>
      </c>
      <c r="G89" s="149">
        <f>SUMPRODUCT(-('Gastos Gerais'!$B$4:$B$999=Analítico!$B89),-(Analítico!G$1&gt;='Gastos Gerais'!$D$4:$D$999),-(Analítico!G$1&lt;='Gastos Gerais'!$E$4:$E$999),-('Gastos Gerais'!$C$4:$C$999))</f>
        <v>0</v>
      </c>
      <c r="H89" s="149">
        <f>SUMPRODUCT(-('Gastos Gerais'!$B$4:$B$999=Analítico!$B89),-(Analítico!H$1&gt;='Gastos Gerais'!$D$4:$D$999),-(Analítico!H$1&lt;='Gastos Gerais'!$E$4:$E$999),-('Gastos Gerais'!$C$4:$C$999))</f>
        <v>0</v>
      </c>
      <c r="I89" s="149">
        <f>SUMPRODUCT(-('Gastos Gerais'!$B$4:$B$999=Analítico!$B89),-(Analítico!I$1&gt;='Gastos Gerais'!$D$4:$D$999),-(Analítico!I$1&lt;='Gastos Gerais'!$E$4:$E$999),-('Gastos Gerais'!$C$4:$C$999))</f>
        <v>500</v>
      </c>
      <c r="J89" s="149">
        <f>SUMPRODUCT(-('Gastos Gerais'!$B$4:$B$999=Analítico!$B89),-(Analítico!J$1&gt;='Gastos Gerais'!$D$4:$D$999),-(Analítico!J$1&lt;='Gastos Gerais'!$E$4:$E$999),-('Gastos Gerais'!$C$4:$C$999))</f>
        <v>500</v>
      </c>
      <c r="K89" s="149">
        <f>SUMPRODUCT(-('Gastos Gerais'!$B$4:$B$999=Analítico!$B89),-(Analítico!K$1&gt;='Gastos Gerais'!$D$4:$D$999),-(Analítico!K$1&lt;='Gastos Gerais'!$E$4:$E$999),-('Gastos Gerais'!$C$4:$C$999))</f>
        <v>500</v>
      </c>
      <c r="L89" s="149">
        <f>SUMPRODUCT(-('Gastos Gerais'!$B$4:$B$999=Analítico!$B89),-(Analítico!L$1&gt;='Gastos Gerais'!$D$4:$D$999),-(Analítico!L$1&lt;='Gastos Gerais'!$E$4:$E$999),-('Gastos Gerais'!$C$4:$C$999))</f>
        <v>500</v>
      </c>
      <c r="M89" s="149">
        <f>SUMPRODUCT(-('Gastos Gerais'!$B$4:$B$999=Analítico!$B89),-(Analítico!M$1&gt;='Gastos Gerais'!$D$4:$D$999),-(Analítico!M$1&lt;='Gastos Gerais'!$E$4:$E$999),-('Gastos Gerais'!$C$4:$C$999))</f>
        <v>500</v>
      </c>
      <c r="N89" s="149">
        <f>SUMPRODUCT(-('Gastos Gerais'!$B$4:$B$999=Analítico!$B89),-(Analítico!N$1&gt;='Gastos Gerais'!$D$4:$D$999),-(Analítico!N$1&lt;='Gastos Gerais'!$E$4:$E$999),-('Gastos Gerais'!$C$4:$C$999))</f>
        <v>500</v>
      </c>
      <c r="O89" s="149">
        <f>SUMPRODUCT(-('Gastos Gerais'!$B$4:$B$999=Analítico!$B89),-(Analítico!O$1&gt;='Gastos Gerais'!$D$4:$D$999),-(Analítico!O$1&lt;='Gastos Gerais'!$E$4:$E$999),-('Gastos Gerais'!$C$4:$C$999))</f>
        <v>500</v>
      </c>
      <c r="P89" s="149">
        <f>SUMPRODUCT(-('Gastos Gerais'!$B$4:$B$999=Analítico!$B89),-(Analítico!P$1&gt;='Gastos Gerais'!$D$4:$D$999),-(Analítico!P$1&lt;='Gastos Gerais'!$E$4:$E$999),-('Gastos Gerais'!$C$4:$C$999))</f>
        <v>500</v>
      </c>
      <c r="Q89" s="149">
        <f>SUMPRODUCT(-('Gastos Gerais'!$B$4:$B$999=Analítico!$B89),-(Analítico!Q$1&gt;='Gastos Gerais'!$D$4:$D$999),-(Analítico!Q$1&lt;='Gastos Gerais'!$E$4:$E$999),-('Gastos Gerais'!$C$4:$C$999))</f>
        <v>500</v>
      </c>
      <c r="R89" s="149">
        <f>SUMPRODUCT(-('Gastos Gerais'!$B$4:$B$999=Analítico!$B89),-(Analítico!R$1&gt;='Gastos Gerais'!$D$4:$D$999),-(Analítico!R$1&lt;='Gastos Gerais'!$E$4:$E$999),-('Gastos Gerais'!$C$4:$C$999))</f>
        <v>500</v>
      </c>
      <c r="S89" s="149">
        <f>SUMPRODUCT(-('Gastos Gerais'!$B$4:$B$999=Analítico!$B89),-(Analítico!S$1&gt;='Gastos Gerais'!$D$4:$D$999),-(Analítico!S$1&lt;='Gastos Gerais'!$E$4:$E$999),-('Gastos Gerais'!$C$4:$C$999))</f>
        <v>500</v>
      </c>
      <c r="T89" s="149">
        <f>SUMPRODUCT(-('Gastos Gerais'!$B$4:$B$999=Analítico!$B89),-(Analítico!T$1&gt;='Gastos Gerais'!$D$4:$D$999),-(Analítico!T$1&lt;='Gastos Gerais'!$E$4:$E$999),-('Gastos Gerais'!$C$4:$C$999))</f>
        <v>500</v>
      </c>
      <c r="U89" s="149">
        <f>SUMPRODUCT(-('Gastos Gerais'!$B$4:$B$999=Analítico!$B89),-(Analítico!U$1&gt;='Gastos Gerais'!$D$4:$D$999),-(Analítico!U$1&lt;='Gastos Gerais'!$E$4:$E$999),-('Gastos Gerais'!$C$4:$C$999))</f>
        <v>500</v>
      </c>
      <c r="V89" s="149">
        <f>SUMPRODUCT(-('Gastos Gerais'!$B$4:$B$999=Analítico!$B89),-(Analítico!V$1&gt;='Gastos Gerais'!$D$4:$D$999),-(Analítico!V$1&lt;='Gastos Gerais'!$E$4:$E$999),-('Gastos Gerais'!$C$4:$C$999))</f>
        <v>500</v>
      </c>
      <c r="W89" s="149">
        <f>SUMPRODUCT(-('Gastos Gerais'!$B$4:$B$999=Analítico!$B89),-(Analítico!W$1&gt;='Gastos Gerais'!$D$4:$D$999),-(Analítico!W$1&lt;='Gastos Gerais'!$E$4:$E$999),-('Gastos Gerais'!$C$4:$C$999))</f>
        <v>500</v>
      </c>
      <c r="X89" s="149">
        <f>SUMPRODUCT(-('Gastos Gerais'!$B$4:$B$999=Analítico!$B89),-(Analítico!X$1&gt;='Gastos Gerais'!$D$4:$D$999),-(Analítico!X$1&lt;='Gastos Gerais'!$E$4:$E$999),-('Gastos Gerais'!$C$4:$C$999))</f>
        <v>500</v>
      </c>
      <c r="Y89" s="149">
        <f>SUMPRODUCT(-('Gastos Gerais'!$B$4:$B$999=Analítico!$B89),-(Analítico!Y$1&gt;='Gastos Gerais'!$D$4:$D$999),-(Analítico!Y$1&lt;='Gastos Gerais'!$E$4:$E$999),-('Gastos Gerais'!$C$4:$C$999))</f>
        <v>500</v>
      </c>
      <c r="Z89" s="149">
        <f>SUMPRODUCT(-('Gastos Gerais'!$B$4:$B$999=Analítico!$B89),-(Analítico!Z$1&gt;='Gastos Gerais'!$D$4:$D$999),-(Analítico!Z$1&lt;='Gastos Gerais'!$E$4:$E$999),-('Gastos Gerais'!$C$4:$C$999))</f>
        <v>500</v>
      </c>
      <c r="AA89" s="149">
        <f>SUMPRODUCT(-('Gastos Gerais'!$B$4:$B$999=Analítico!$B89),-(Analítico!AA$1&gt;='Gastos Gerais'!$D$4:$D$999),-(Analítico!AA$1&lt;='Gastos Gerais'!$E$4:$E$999),-('Gastos Gerais'!$C$4:$C$999))</f>
        <v>500</v>
      </c>
      <c r="AB89" s="149">
        <f>SUMPRODUCT(-('Gastos Gerais'!$B$4:$B$999=Analítico!$B89),-(Analítico!AB$1&gt;='Gastos Gerais'!$D$4:$D$999),-(Analítico!AB$1&lt;='Gastos Gerais'!$E$4:$E$999),-('Gastos Gerais'!$C$4:$C$999))</f>
        <v>500</v>
      </c>
      <c r="AC89" s="149">
        <f>SUMPRODUCT(-('Gastos Gerais'!$B$4:$B$999=Analítico!$B89),-(Analítico!AC$1&gt;='Gastos Gerais'!$D$4:$D$999),-(Analítico!AC$1&lt;='Gastos Gerais'!$E$4:$E$999),-('Gastos Gerais'!$C$4:$C$999))</f>
        <v>500</v>
      </c>
      <c r="AD89" s="149">
        <f>SUMPRODUCT(-('Gastos Gerais'!$B$4:$B$999=Analítico!$B89),-(Analítico!AD$1&gt;='Gastos Gerais'!$D$4:$D$999),-(Analítico!AD$1&lt;='Gastos Gerais'!$E$4:$E$999),-('Gastos Gerais'!$C$4:$C$999))</f>
        <v>500</v>
      </c>
      <c r="AE89" s="149">
        <f>SUMPRODUCT(-('Gastos Gerais'!$B$4:$B$999=Analítico!$B89),-(Analítico!AE$1&gt;='Gastos Gerais'!$D$4:$D$999),-(Analítico!AE$1&lt;='Gastos Gerais'!$E$4:$E$999),-('Gastos Gerais'!$C$4:$C$999))</f>
        <v>500</v>
      </c>
      <c r="AF89" s="149">
        <f>SUMPRODUCT(-('Gastos Gerais'!$B$4:$B$999=Analítico!$B89),-(Analítico!AF$1&gt;='Gastos Gerais'!$D$4:$D$999),-(Analítico!AF$1&lt;='Gastos Gerais'!$E$4:$E$999),-('Gastos Gerais'!$C$4:$C$999))</f>
        <v>500</v>
      </c>
      <c r="AG89" s="149">
        <f>SUMPRODUCT(-('Gastos Gerais'!$B$4:$B$999=Analítico!$B89),-(Analítico!AG$1&gt;='Gastos Gerais'!$D$4:$D$999),-(Analítico!AG$1&lt;='Gastos Gerais'!$E$4:$E$999),-('Gastos Gerais'!$C$4:$C$999))</f>
        <v>500</v>
      </c>
      <c r="AH89" s="149">
        <f>SUMPRODUCT(-('Gastos Gerais'!$B$4:$B$999=Analítico!$B89),-(Analítico!AH$1&gt;='Gastos Gerais'!$D$4:$D$999),-(Analítico!AH$1&lt;='Gastos Gerais'!$E$4:$E$999),-('Gastos Gerais'!$C$4:$C$999))</f>
        <v>500</v>
      </c>
      <c r="AI89" s="149">
        <f>SUMPRODUCT(-('Gastos Gerais'!$B$4:$B$999=Analítico!$B89),-(Analítico!AI$1&gt;='Gastos Gerais'!$D$4:$D$999),-(Analítico!AI$1&lt;='Gastos Gerais'!$E$4:$E$999),-('Gastos Gerais'!$C$4:$C$999))</f>
        <v>500</v>
      </c>
      <c r="AJ89" s="149">
        <f>SUMPRODUCT(-('Gastos Gerais'!$B$4:$B$999=Analítico!$B89),-(Analítico!AJ$1&gt;='Gastos Gerais'!$D$4:$D$999),-(Analítico!AJ$1&lt;='Gastos Gerais'!$E$4:$E$999),-('Gastos Gerais'!$C$4:$C$999))</f>
        <v>500</v>
      </c>
      <c r="AK89" s="149">
        <f>SUMPRODUCT(-('Gastos Gerais'!$B$4:$B$999=Analítico!$B89),-(Analítico!AK$1&gt;='Gastos Gerais'!$D$4:$D$999),-(Analítico!AK$1&lt;='Gastos Gerais'!$E$4:$E$999),-('Gastos Gerais'!$C$4:$C$999))</f>
        <v>500</v>
      </c>
      <c r="AL89" s="149">
        <f>SUMPRODUCT(-('Gastos Gerais'!$B$4:$B$999=Analítico!$B89),-(Analítico!AL$1&gt;='Gastos Gerais'!$D$4:$D$999),-(Analítico!AL$1&lt;='Gastos Gerais'!$E$4:$E$999),-('Gastos Gerais'!$C$4:$C$999))</f>
        <v>500</v>
      </c>
      <c r="AM89" s="149">
        <f>SUMPRODUCT(-('Gastos Gerais'!$B$4:$B$999=Analítico!$B89),-(Analítico!AM$1&gt;='Gastos Gerais'!$D$4:$D$999),-(Analítico!AM$1&lt;='Gastos Gerais'!$E$4:$E$999),-('Gastos Gerais'!$C$4:$C$999))</f>
        <v>500</v>
      </c>
      <c r="AN89" s="149">
        <f>SUMPRODUCT(-('Gastos Gerais'!$B$4:$B$999=Analítico!$B89),-(Analítico!AN$1&gt;='Gastos Gerais'!$D$4:$D$999),-(Analítico!AN$1&lt;='Gastos Gerais'!$E$4:$E$999),-('Gastos Gerais'!$C$4:$C$999))</f>
        <v>500</v>
      </c>
      <c r="AO89" s="149">
        <f>SUMPRODUCT(-('Gastos Gerais'!$B$4:$B$999=Analítico!$B89),-(Analítico!AO$1&gt;='Gastos Gerais'!$D$4:$D$999),-(Analítico!AO$1&lt;='Gastos Gerais'!$E$4:$E$999),-('Gastos Gerais'!$C$4:$C$999))</f>
        <v>500</v>
      </c>
      <c r="AP89" s="149">
        <f>SUMPRODUCT(-('Gastos Gerais'!$B$4:$B$999=Analítico!$B89),-(Analítico!AP$1&gt;='Gastos Gerais'!$D$4:$D$999),-(Analítico!AP$1&lt;='Gastos Gerais'!$E$4:$E$999),-('Gastos Gerais'!$C$4:$C$999))</f>
        <v>500</v>
      </c>
      <c r="AQ89" s="149">
        <f>SUMPRODUCT(-('Gastos Gerais'!$B$4:$B$999=Analítico!$B89),-(Analítico!AQ$1&gt;='Gastos Gerais'!$D$4:$D$999),-(Analítico!AQ$1&lt;='Gastos Gerais'!$E$4:$E$999),-('Gastos Gerais'!$C$4:$C$999))</f>
        <v>500</v>
      </c>
      <c r="AR89" s="149">
        <f>SUMPRODUCT(-('Gastos Gerais'!$B$4:$B$999=Analítico!$B89),-(Analítico!AR$1&gt;='Gastos Gerais'!$D$4:$D$999),-(Analítico!AR$1&lt;='Gastos Gerais'!$E$4:$E$999),-('Gastos Gerais'!$C$4:$C$999))</f>
        <v>500</v>
      </c>
      <c r="AS89" s="149">
        <f>SUMPRODUCT(-('Gastos Gerais'!$B$4:$B$999=Analítico!$B89),-(Analítico!AS$1&gt;='Gastos Gerais'!$D$4:$D$999),-(Analítico!AS$1&lt;='Gastos Gerais'!$E$4:$E$999),-('Gastos Gerais'!$C$4:$C$999))</f>
        <v>0</v>
      </c>
      <c r="AT89" s="149">
        <f>SUMPRODUCT(-('Gastos Gerais'!$B$4:$B$999=Analítico!$B89),-(Analítico!AT$1&gt;='Gastos Gerais'!$D$4:$D$999),-(Analítico!AT$1&lt;='Gastos Gerais'!$E$4:$E$999),-('Gastos Gerais'!$C$4:$C$999))</f>
        <v>0</v>
      </c>
      <c r="AU89" s="149">
        <f>SUMPRODUCT(-('Gastos Gerais'!$B$4:$B$999=Analítico!$B89),-(Analítico!AU$1&gt;='Gastos Gerais'!$D$4:$D$999),-(Analítico!AU$1&lt;='Gastos Gerais'!$E$4:$E$999),-('Gastos Gerais'!$C$4:$C$999))</f>
        <v>0</v>
      </c>
      <c r="AV89" s="149">
        <f>SUMPRODUCT(-('Gastos Gerais'!$B$4:$B$999=Analítico!$B89),-(Analítico!AV$1&gt;='Gastos Gerais'!$D$4:$D$999),-(Analítico!AV$1&lt;='Gastos Gerais'!$E$4:$E$999),-('Gastos Gerais'!$C$4:$C$999))</f>
        <v>0</v>
      </c>
      <c r="AW89" s="149">
        <f>SUMPRODUCT(-('Gastos Gerais'!$B$4:$B$999=Analítico!$B89),-(Analítico!AW$1&gt;='Gastos Gerais'!$D$4:$D$999),-(Analítico!AW$1&lt;='Gastos Gerais'!$E$4:$E$999),-('Gastos Gerais'!$C$4:$C$999))</f>
        <v>0</v>
      </c>
      <c r="AX89" s="149">
        <f>SUMPRODUCT(-('Gastos Gerais'!$B$4:$B$999=Analítico!$B89),-(Analítico!AX$1&gt;='Gastos Gerais'!$D$4:$D$999),-(Analítico!AX$1&lt;='Gastos Gerais'!$E$4:$E$999),-('Gastos Gerais'!$C$4:$C$999))</f>
        <v>0</v>
      </c>
      <c r="AY89" s="144">
        <f t="shared" si="51"/>
        <v>18000</v>
      </c>
      <c r="AZ89" s="156">
        <f t="shared" ca="1" si="52"/>
        <v>1.50236479326001E-4</v>
      </c>
      <c r="BJ89" s="247"/>
      <c r="BK89" s="247"/>
    </row>
    <row r="90" spans="1:63" s="99" customFormat="1" ht="23.25" customHeight="1">
      <c r="A90" s="216" t="s">
        <v>226</v>
      </c>
      <c r="B90" s="219" t="s">
        <v>454</v>
      </c>
      <c r="C90" s="149">
        <f>SUMPRODUCT(-('Gastos Gerais'!$B$4:$B$999=Analítico!$B90),-(Analítico!C$1&gt;='Gastos Gerais'!$D$4:$D$999),-(Analítico!C$1&lt;='Gastos Gerais'!$E$4:$E$999),-('Gastos Gerais'!$C$4:$C$999))</f>
        <v>0</v>
      </c>
      <c r="D90" s="149">
        <f>SUMPRODUCT(-('Gastos Gerais'!$B$4:$B$999=Analítico!$B90),-(Analítico!D$1&gt;='Gastos Gerais'!$D$4:$D$999),-(Analítico!D$1&lt;='Gastos Gerais'!$E$4:$E$999),-('Gastos Gerais'!$C$4:$C$999))</f>
        <v>1200</v>
      </c>
      <c r="E90" s="149">
        <f>SUMPRODUCT(-('Gastos Gerais'!$B$4:$B$999=Analítico!$B90),-(Analítico!E$1&gt;='Gastos Gerais'!$D$4:$D$999),-(Analítico!E$1&lt;='Gastos Gerais'!$E$4:$E$999),-('Gastos Gerais'!$C$4:$C$999))</f>
        <v>1200</v>
      </c>
      <c r="F90" s="149">
        <f>SUMPRODUCT(-('Gastos Gerais'!$B$4:$B$999=Analítico!$B90),-(Analítico!F$1&gt;='Gastos Gerais'!$D$4:$D$999),-(Analítico!F$1&lt;='Gastos Gerais'!$E$4:$E$999),-('Gastos Gerais'!$C$4:$C$999))</f>
        <v>1200</v>
      </c>
      <c r="G90" s="149">
        <f>SUMPRODUCT(-('Gastos Gerais'!$B$4:$B$999=Analítico!$B90),-(Analítico!G$1&gt;='Gastos Gerais'!$D$4:$D$999),-(Analítico!G$1&lt;='Gastos Gerais'!$E$4:$E$999),-('Gastos Gerais'!$C$4:$C$999))</f>
        <v>1200</v>
      </c>
      <c r="H90" s="149">
        <f>SUMPRODUCT(-('Gastos Gerais'!$B$4:$B$999=Analítico!$B90),-(Analítico!H$1&gt;='Gastos Gerais'!$D$4:$D$999),-(Analítico!H$1&lt;='Gastos Gerais'!$E$4:$E$999),-('Gastos Gerais'!$C$4:$C$999))</f>
        <v>1200</v>
      </c>
      <c r="I90" s="149">
        <f>SUMPRODUCT(-('Gastos Gerais'!$B$4:$B$999=Analítico!$B90),-(Analítico!I$1&gt;='Gastos Gerais'!$D$4:$D$999),-(Analítico!I$1&lt;='Gastos Gerais'!$E$4:$E$999),-('Gastos Gerais'!$C$4:$C$999))</f>
        <v>12000</v>
      </c>
      <c r="J90" s="149">
        <f>SUMPRODUCT(-('Gastos Gerais'!$B$4:$B$999=Analítico!$B90),-(Analítico!J$1&gt;='Gastos Gerais'!$D$4:$D$999),-(Analítico!J$1&lt;='Gastos Gerais'!$E$4:$E$999),-('Gastos Gerais'!$C$4:$C$999))</f>
        <v>12000</v>
      </c>
      <c r="K90" s="149">
        <f>SUMPRODUCT(-('Gastos Gerais'!$B$4:$B$999=Analítico!$B90),-(Analítico!K$1&gt;='Gastos Gerais'!$D$4:$D$999),-(Analítico!K$1&lt;='Gastos Gerais'!$E$4:$E$999),-('Gastos Gerais'!$C$4:$C$999))</f>
        <v>12000</v>
      </c>
      <c r="L90" s="149">
        <f>SUMPRODUCT(-('Gastos Gerais'!$B$4:$B$999=Analítico!$B90),-(Analítico!L$1&gt;='Gastos Gerais'!$D$4:$D$999),-(Analítico!L$1&lt;='Gastos Gerais'!$E$4:$E$999),-('Gastos Gerais'!$C$4:$C$999))</f>
        <v>12000</v>
      </c>
      <c r="M90" s="149">
        <f>SUMPRODUCT(-('Gastos Gerais'!$B$4:$B$999=Analítico!$B90),-(Analítico!M$1&gt;='Gastos Gerais'!$D$4:$D$999),-(Analítico!M$1&lt;='Gastos Gerais'!$E$4:$E$999),-('Gastos Gerais'!$C$4:$C$999))</f>
        <v>12000</v>
      </c>
      <c r="N90" s="149">
        <f>SUMPRODUCT(-('Gastos Gerais'!$B$4:$B$999=Analítico!$B90),-(Analítico!N$1&gt;='Gastos Gerais'!$D$4:$D$999),-(Analítico!N$1&lt;='Gastos Gerais'!$E$4:$E$999),-('Gastos Gerais'!$C$4:$C$999))</f>
        <v>12000</v>
      </c>
      <c r="O90" s="149">
        <f>SUMPRODUCT(-('Gastos Gerais'!$B$4:$B$999=Analítico!$B90),-(Analítico!O$1&gt;='Gastos Gerais'!$D$4:$D$999),-(Analítico!O$1&lt;='Gastos Gerais'!$E$4:$E$999),-('Gastos Gerais'!$C$4:$C$999))</f>
        <v>12000</v>
      </c>
      <c r="P90" s="149">
        <f>SUMPRODUCT(-('Gastos Gerais'!$B$4:$B$999=Analítico!$B90),-(Analítico!P$1&gt;='Gastos Gerais'!$D$4:$D$999),-(Analítico!P$1&lt;='Gastos Gerais'!$E$4:$E$999),-('Gastos Gerais'!$C$4:$C$999))</f>
        <v>12000</v>
      </c>
      <c r="Q90" s="149">
        <f>SUMPRODUCT(-('Gastos Gerais'!$B$4:$B$999=Analítico!$B90),-(Analítico!Q$1&gt;='Gastos Gerais'!$D$4:$D$999),-(Analítico!Q$1&lt;='Gastos Gerais'!$E$4:$E$999),-('Gastos Gerais'!$C$4:$C$999))</f>
        <v>12000</v>
      </c>
      <c r="R90" s="149">
        <f>SUMPRODUCT(-('Gastos Gerais'!$B$4:$B$999=Analítico!$B90),-(Analítico!R$1&gt;='Gastos Gerais'!$D$4:$D$999),-(Analítico!R$1&lt;='Gastos Gerais'!$E$4:$E$999),-('Gastos Gerais'!$C$4:$C$999))</f>
        <v>12000</v>
      </c>
      <c r="S90" s="149">
        <f>SUMPRODUCT(-('Gastos Gerais'!$B$4:$B$999=Analítico!$B90),-(Analítico!S$1&gt;='Gastos Gerais'!$D$4:$D$999),-(Analítico!S$1&lt;='Gastos Gerais'!$E$4:$E$999),-('Gastos Gerais'!$C$4:$C$999))</f>
        <v>12000</v>
      </c>
      <c r="T90" s="149">
        <f>SUMPRODUCT(-('Gastos Gerais'!$B$4:$B$999=Analítico!$B90),-(Analítico!T$1&gt;='Gastos Gerais'!$D$4:$D$999),-(Analítico!T$1&lt;='Gastos Gerais'!$E$4:$E$999),-('Gastos Gerais'!$C$4:$C$999))</f>
        <v>12000</v>
      </c>
      <c r="U90" s="149">
        <f>SUMPRODUCT(-('Gastos Gerais'!$B$4:$B$999=Analítico!$B90),-(Analítico!U$1&gt;='Gastos Gerais'!$D$4:$D$999),-(Analítico!U$1&lt;='Gastos Gerais'!$E$4:$E$999),-('Gastos Gerais'!$C$4:$C$999))</f>
        <v>12000</v>
      </c>
      <c r="V90" s="149">
        <f>SUMPRODUCT(-('Gastos Gerais'!$B$4:$B$999=Analítico!$B90),-(Analítico!V$1&gt;='Gastos Gerais'!$D$4:$D$999),-(Analítico!V$1&lt;='Gastos Gerais'!$E$4:$E$999),-('Gastos Gerais'!$C$4:$C$999))</f>
        <v>12000</v>
      </c>
      <c r="W90" s="149">
        <f>SUMPRODUCT(-('Gastos Gerais'!$B$4:$B$999=Analítico!$B90),-(Analítico!W$1&gt;='Gastos Gerais'!$D$4:$D$999),-(Analítico!W$1&lt;='Gastos Gerais'!$E$4:$E$999),-('Gastos Gerais'!$C$4:$C$999))</f>
        <v>12000</v>
      </c>
      <c r="X90" s="149">
        <f>SUMPRODUCT(-('Gastos Gerais'!$B$4:$B$999=Analítico!$B90),-(Analítico!X$1&gt;='Gastos Gerais'!$D$4:$D$999),-(Analítico!X$1&lt;='Gastos Gerais'!$E$4:$E$999),-('Gastos Gerais'!$C$4:$C$999))</f>
        <v>12000</v>
      </c>
      <c r="Y90" s="149">
        <f>SUMPRODUCT(-('Gastos Gerais'!$B$4:$B$999=Analítico!$B90),-(Analítico!Y$1&gt;='Gastos Gerais'!$D$4:$D$999),-(Analítico!Y$1&lt;='Gastos Gerais'!$E$4:$E$999),-('Gastos Gerais'!$C$4:$C$999))</f>
        <v>12000</v>
      </c>
      <c r="Z90" s="149">
        <f>SUMPRODUCT(-('Gastos Gerais'!$B$4:$B$999=Analítico!$B90),-(Analítico!Z$1&gt;='Gastos Gerais'!$D$4:$D$999),-(Analítico!Z$1&lt;='Gastos Gerais'!$E$4:$E$999),-('Gastos Gerais'!$C$4:$C$999))</f>
        <v>12000</v>
      </c>
      <c r="AA90" s="149">
        <f>SUMPRODUCT(-('Gastos Gerais'!$B$4:$B$999=Analítico!$B90),-(Analítico!AA$1&gt;='Gastos Gerais'!$D$4:$D$999),-(Analítico!AA$1&lt;='Gastos Gerais'!$E$4:$E$999),-('Gastos Gerais'!$C$4:$C$999))</f>
        <v>12000</v>
      </c>
      <c r="AB90" s="149">
        <f>SUMPRODUCT(-('Gastos Gerais'!$B$4:$B$999=Analítico!$B90),-(Analítico!AB$1&gt;='Gastos Gerais'!$D$4:$D$999),-(Analítico!AB$1&lt;='Gastos Gerais'!$E$4:$E$999),-('Gastos Gerais'!$C$4:$C$999))</f>
        <v>12000</v>
      </c>
      <c r="AC90" s="149">
        <f>SUMPRODUCT(-('Gastos Gerais'!$B$4:$B$999=Analítico!$B90),-(Analítico!AC$1&gt;='Gastos Gerais'!$D$4:$D$999),-(Analítico!AC$1&lt;='Gastos Gerais'!$E$4:$E$999),-('Gastos Gerais'!$C$4:$C$999))</f>
        <v>12000</v>
      </c>
      <c r="AD90" s="149">
        <f>SUMPRODUCT(-('Gastos Gerais'!$B$4:$B$999=Analítico!$B90),-(Analítico!AD$1&gt;='Gastos Gerais'!$D$4:$D$999),-(Analítico!AD$1&lt;='Gastos Gerais'!$E$4:$E$999),-('Gastos Gerais'!$C$4:$C$999))</f>
        <v>12000</v>
      </c>
      <c r="AE90" s="149">
        <f>SUMPRODUCT(-('Gastos Gerais'!$B$4:$B$999=Analítico!$B90),-(Analítico!AE$1&gt;='Gastos Gerais'!$D$4:$D$999),-(Analítico!AE$1&lt;='Gastos Gerais'!$E$4:$E$999),-('Gastos Gerais'!$C$4:$C$999))</f>
        <v>12000</v>
      </c>
      <c r="AF90" s="149">
        <f>SUMPRODUCT(-('Gastos Gerais'!$B$4:$B$999=Analítico!$B90),-(Analítico!AF$1&gt;='Gastos Gerais'!$D$4:$D$999),-(Analítico!AF$1&lt;='Gastos Gerais'!$E$4:$E$999),-('Gastos Gerais'!$C$4:$C$999))</f>
        <v>12000</v>
      </c>
      <c r="AG90" s="149">
        <f>SUMPRODUCT(-('Gastos Gerais'!$B$4:$B$999=Analítico!$B90),-(Analítico!AG$1&gt;='Gastos Gerais'!$D$4:$D$999),-(Analítico!AG$1&lt;='Gastos Gerais'!$E$4:$E$999),-('Gastos Gerais'!$C$4:$C$999))</f>
        <v>12000</v>
      </c>
      <c r="AH90" s="149">
        <f>SUMPRODUCT(-('Gastos Gerais'!$B$4:$B$999=Analítico!$B90),-(Analítico!AH$1&gt;='Gastos Gerais'!$D$4:$D$999),-(Analítico!AH$1&lt;='Gastos Gerais'!$E$4:$E$999),-('Gastos Gerais'!$C$4:$C$999))</f>
        <v>12000</v>
      </c>
      <c r="AI90" s="149">
        <f>SUMPRODUCT(-('Gastos Gerais'!$B$4:$B$999=Analítico!$B90),-(Analítico!AI$1&gt;='Gastos Gerais'!$D$4:$D$999),-(Analítico!AI$1&lt;='Gastos Gerais'!$E$4:$E$999),-('Gastos Gerais'!$C$4:$C$999))</f>
        <v>12000</v>
      </c>
      <c r="AJ90" s="149">
        <f>SUMPRODUCT(-('Gastos Gerais'!$B$4:$B$999=Analítico!$B90),-(Analítico!AJ$1&gt;='Gastos Gerais'!$D$4:$D$999),-(Analítico!AJ$1&lt;='Gastos Gerais'!$E$4:$E$999),-('Gastos Gerais'!$C$4:$C$999))</f>
        <v>12000</v>
      </c>
      <c r="AK90" s="149">
        <f>SUMPRODUCT(-('Gastos Gerais'!$B$4:$B$999=Analítico!$B90),-(Analítico!AK$1&gt;='Gastos Gerais'!$D$4:$D$999),-(Analítico!AK$1&lt;='Gastos Gerais'!$E$4:$E$999),-('Gastos Gerais'!$C$4:$C$999))</f>
        <v>12000</v>
      </c>
      <c r="AL90" s="149">
        <f>SUMPRODUCT(-('Gastos Gerais'!$B$4:$B$999=Analítico!$B90),-(Analítico!AL$1&gt;='Gastos Gerais'!$D$4:$D$999),-(Analítico!AL$1&lt;='Gastos Gerais'!$E$4:$E$999),-('Gastos Gerais'!$C$4:$C$999))</f>
        <v>12000</v>
      </c>
      <c r="AM90" s="149">
        <f>SUMPRODUCT(-('Gastos Gerais'!$B$4:$B$999=Analítico!$B90),-(Analítico!AM$1&gt;='Gastos Gerais'!$D$4:$D$999),-(Analítico!AM$1&lt;='Gastos Gerais'!$E$4:$E$999),-('Gastos Gerais'!$C$4:$C$999))</f>
        <v>12000</v>
      </c>
      <c r="AN90" s="149">
        <f>SUMPRODUCT(-('Gastos Gerais'!$B$4:$B$999=Analítico!$B90),-(Analítico!AN$1&gt;='Gastos Gerais'!$D$4:$D$999),-(Analítico!AN$1&lt;='Gastos Gerais'!$E$4:$E$999),-('Gastos Gerais'!$C$4:$C$999))</f>
        <v>12000</v>
      </c>
      <c r="AO90" s="149">
        <f>SUMPRODUCT(-('Gastos Gerais'!$B$4:$B$999=Analítico!$B90),-(Analítico!AO$1&gt;='Gastos Gerais'!$D$4:$D$999),-(Analítico!AO$1&lt;='Gastos Gerais'!$E$4:$E$999),-('Gastos Gerais'!$C$4:$C$999))</f>
        <v>12000</v>
      </c>
      <c r="AP90" s="149">
        <f>SUMPRODUCT(-('Gastos Gerais'!$B$4:$B$999=Analítico!$B90),-(Analítico!AP$1&gt;='Gastos Gerais'!$D$4:$D$999),-(Analítico!AP$1&lt;='Gastos Gerais'!$E$4:$E$999),-('Gastos Gerais'!$C$4:$C$999))</f>
        <v>12000</v>
      </c>
      <c r="AQ90" s="149">
        <f>SUMPRODUCT(-('Gastos Gerais'!$B$4:$B$999=Analítico!$B90),-(Analítico!AQ$1&gt;='Gastos Gerais'!$D$4:$D$999),-(Analítico!AQ$1&lt;='Gastos Gerais'!$E$4:$E$999),-('Gastos Gerais'!$C$4:$C$999))</f>
        <v>12000</v>
      </c>
      <c r="AR90" s="149">
        <f>SUMPRODUCT(-('Gastos Gerais'!$B$4:$B$999=Analítico!$B90),-(Analítico!AR$1&gt;='Gastos Gerais'!$D$4:$D$999),-(Analítico!AR$1&lt;='Gastos Gerais'!$E$4:$E$999),-('Gastos Gerais'!$C$4:$C$999))</f>
        <v>12000</v>
      </c>
      <c r="AS90" s="149">
        <f>SUMPRODUCT(-('Gastos Gerais'!$B$4:$B$999=Analítico!$B90),-(Analítico!AS$1&gt;='Gastos Gerais'!$D$4:$D$999),-(Analítico!AS$1&lt;='Gastos Gerais'!$E$4:$E$999),-('Gastos Gerais'!$C$4:$C$999))</f>
        <v>0</v>
      </c>
      <c r="AT90" s="149">
        <f>SUMPRODUCT(-('Gastos Gerais'!$B$4:$B$999=Analítico!$B90),-(Analítico!AT$1&gt;='Gastos Gerais'!$D$4:$D$999),-(Analítico!AT$1&lt;='Gastos Gerais'!$E$4:$E$999),-('Gastos Gerais'!$C$4:$C$999))</f>
        <v>0</v>
      </c>
      <c r="AU90" s="149">
        <f>SUMPRODUCT(-('Gastos Gerais'!$B$4:$B$999=Analítico!$B90),-(Analítico!AU$1&gt;='Gastos Gerais'!$D$4:$D$999),-(Analítico!AU$1&lt;='Gastos Gerais'!$E$4:$E$999),-('Gastos Gerais'!$C$4:$C$999))</f>
        <v>0</v>
      </c>
      <c r="AV90" s="149">
        <f>SUMPRODUCT(-('Gastos Gerais'!$B$4:$B$999=Analítico!$B90),-(Analítico!AV$1&gt;='Gastos Gerais'!$D$4:$D$999),-(Analítico!AV$1&lt;='Gastos Gerais'!$E$4:$E$999),-('Gastos Gerais'!$C$4:$C$999))</f>
        <v>0</v>
      </c>
      <c r="AW90" s="149">
        <f>SUMPRODUCT(-('Gastos Gerais'!$B$4:$B$999=Analítico!$B90),-(Analítico!AW$1&gt;='Gastos Gerais'!$D$4:$D$999),-(Analítico!AW$1&lt;='Gastos Gerais'!$E$4:$E$999),-('Gastos Gerais'!$C$4:$C$999))</f>
        <v>0</v>
      </c>
      <c r="AX90" s="149">
        <f>SUMPRODUCT(-('Gastos Gerais'!$B$4:$B$999=Analítico!$B90),-(Analítico!AX$1&gt;='Gastos Gerais'!$D$4:$D$999),-(Analítico!AX$1&lt;='Gastos Gerais'!$E$4:$E$999),-('Gastos Gerais'!$C$4:$C$999))</f>
        <v>0</v>
      </c>
      <c r="AY90" s="144">
        <f t="shared" si="51"/>
        <v>438000</v>
      </c>
      <c r="AZ90" s="156">
        <f t="shared" ca="1" si="52"/>
        <v>3.6557543302660239E-3</v>
      </c>
      <c r="BJ90" s="247"/>
      <c r="BK90" s="247"/>
    </row>
    <row r="91" spans="1:63" s="99" customFormat="1" ht="23.25" customHeight="1">
      <c r="A91" s="216" t="s">
        <v>227</v>
      </c>
      <c r="B91" s="219" t="s">
        <v>455</v>
      </c>
      <c r="C91" s="149">
        <f>SUMPRODUCT(-('Gastos Gerais'!$B$4:$B$999=Analítico!$B91),-(Analítico!C$1&gt;='Gastos Gerais'!$D$4:$D$999),-(Analítico!C$1&lt;='Gastos Gerais'!$E$4:$E$999),-('Gastos Gerais'!$C$4:$C$999))</f>
        <v>0</v>
      </c>
      <c r="D91" s="149">
        <f>SUMPRODUCT(-('Gastos Gerais'!$B$4:$B$999=Analítico!$B91),-(Analítico!D$1&gt;='Gastos Gerais'!$D$4:$D$999),-(Analítico!D$1&lt;='Gastos Gerais'!$E$4:$E$999),-('Gastos Gerais'!$C$4:$C$999))</f>
        <v>8250</v>
      </c>
      <c r="E91" s="149">
        <f>SUMPRODUCT(-('Gastos Gerais'!$B$4:$B$999=Analítico!$B91),-(Analítico!E$1&gt;='Gastos Gerais'!$D$4:$D$999),-(Analítico!E$1&lt;='Gastos Gerais'!$E$4:$E$999),-('Gastos Gerais'!$C$4:$C$999))</f>
        <v>8250</v>
      </c>
      <c r="F91" s="149">
        <f>SUMPRODUCT(-('Gastos Gerais'!$B$4:$B$999=Analítico!$B91),-(Analítico!F$1&gt;='Gastos Gerais'!$D$4:$D$999),-(Analítico!F$1&lt;='Gastos Gerais'!$E$4:$E$999),-('Gastos Gerais'!$C$4:$C$999))</f>
        <v>8250</v>
      </c>
      <c r="G91" s="149">
        <f>SUMPRODUCT(-('Gastos Gerais'!$B$4:$B$999=Analítico!$B91),-(Analítico!G$1&gt;='Gastos Gerais'!$D$4:$D$999),-(Analítico!G$1&lt;='Gastos Gerais'!$E$4:$E$999),-('Gastos Gerais'!$C$4:$C$999))</f>
        <v>8250</v>
      </c>
      <c r="H91" s="149">
        <f>SUMPRODUCT(-('Gastos Gerais'!$B$4:$B$999=Analítico!$B91),-(Analítico!H$1&gt;='Gastos Gerais'!$D$4:$D$999),-(Analítico!H$1&lt;='Gastos Gerais'!$E$4:$E$999),-('Gastos Gerais'!$C$4:$C$999))</f>
        <v>8250</v>
      </c>
      <c r="I91" s="149">
        <f>SUMPRODUCT(-('Gastos Gerais'!$B$4:$B$999=Analítico!$B91),-(Analítico!I$1&gt;='Gastos Gerais'!$D$4:$D$999),-(Analítico!I$1&lt;='Gastos Gerais'!$E$4:$E$999),-('Gastos Gerais'!$C$4:$C$999))</f>
        <v>8250</v>
      </c>
      <c r="J91" s="149">
        <f>SUMPRODUCT(-('Gastos Gerais'!$B$4:$B$999=Analítico!$B91),-(Analítico!J$1&gt;='Gastos Gerais'!$D$4:$D$999),-(Analítico!J$1&lt;='Gastos Gerais'!$E$4:$E$999),-('Gastos Gerais'!$C$4:$C$999))</f>
        <v>8250</v>
      </c>
      <c r="K91" s="149">
        <f>SUMPRODUCT(-('Gastos Gerais'!$B$4:$B$999=Analítico!$B91),-(Analítico!K$1&gt;='Gastos Gerais'!$D$4:$D$999),-(Analítico!K$1&lt;='Gastos Gerais'!$E$4:$E$999),-('Gastos Gerais'!$C$4:$C$999))</f>
        <v>8250</v>
      </c>
      <c r="L91" s="149">
        <f>SUMPRODUCT(-('Gastos Gerais'!$B$4:$B$999=Analítico!$B91),-(Analítico!L$1&gt;='Gastos Gerais'!$D$4:$D$999),-(Analítico!L$1&lt;='Gastos Gerais'!$E$4:$E$999),-('Gastos Gerais'!$C$4:$C$999))</f>
        <v>8250</v>
      </c>
      <c r="M91" s="149">
        <f>SUMPRODUCT(-('Gastos Gerais'!$B$4:$B$999=Analítico!$B91),-(Analítico!M$1&gt;='Gastos Gerais'!$D$4:$D$999),-(Analítico!M$1&lt;='Gastos Gerais'!$E$4:$E$999),-('Gastos Gerais'!$C$4:$C$999))</f>
        <v>8250</v>
      </c>
      <c r="N91" s="149">
        <f>SUMPRODUCT(-('Gastos Gerais'!$B$4:$B$999=Analítico!$B91),-(Analítico!N$1&gt;='Gastos Gerais'!$D$4:$D$999),-(Analítico!N$1&lt;='Gastos Gerais'!$E$4:$E$999),-('Gastos Gerais'!$C$4:$C$999))</f>
        <v>8250</v>
      </c>
      <c r="O91" s="149">
        <f>SUMPRODUCT(-('Gastos Gerais'!$B$4:$B$999=Analítico!$B91),-(Analítico!O$1&gt;='Gastos Gerais'!$D$4:$D$999),-(Analítico!O$1&lt;='Gastos Gerais'!$E$4:$E$999),-('Gastos Gerais'!$C$4:$C$999))</f>
        <v>8250</v>
      </c>
      <c r="P91" s="149">
        <f>SUMPRODUCT(-('Gastos Gerais'!$B$4:$B$999=Analítico!$B91),-(Analítico!P$1&gt;='Gastos Gerais'!$D$4:$D$999),-(Analítico!P$1&lt;='Gastos Gerais'!$E$4:$E$999),-('Gastos Gerais'!$C$4:$C$999))</f>
        <v>8250</v>
      </c>
      <c r="Q91" s="149">
        <f>SUMPRODUCT(-('Gastos Gerais'!$B$4:$B$999=Analítico!$B91),-(Analítico!Q$1&gt;='Gastos Gerais'!$D$4:$D$999),-(Analítico!Q$1&lt;='Gastos Gerais'!$E$4:$E$999),-('Gastos Gerais'!$C$4:$C$999))</f>
        <v>8250</v>
      </c>
      <c r="R91" s="149">
        <f>SUMPRODUCT(-('Gastos Gerais'!$B$4:$B$999=Analítico!$B91),-(Analítico!R$1&gt;='Gastos Gerais'!$D$4:$D$999),-(Analítico!R$1&lt;='Gastos Gerais'!$E$4:$E$999),-('Gastos Gerais'!$C$4:$C$999))</f>
        <v>8250</v>
      </c>
      <c r="S91" s="149">
        <f>SUMPRODUCT(-('Gastos Gerais'!$B$4:$B$999=Analítico!$B91),-(Analítico!S$1&gt;='Gastos Gerais'!$D$4:$D$999),-(Analítico!S$1&lt;='Gastos Gerais'!$E$4:$E$999),-('Gastos Gerais'!$C$4:$C$999))</f>
        <v>8250</v>
      </c>
      <c r="T91" s="149">
        <f>SUMPRODUCT(-('Gastos Gerais'!$B$4:$B$999=Analítico!$B91),-(Analítico!T$1&gt;='Gastos Gerais'!$D$4:$D$999),-(Analítico!T$1&lt;='Gastos Gerais'!$E$4:$E$999),-('Gastos Gerais'!$C$4:$C$999))</f>
        <v>8250</v>
      </c>
      <c r="U91" s="149">
        <f>SUMPRODUCT(-('Gastos Gerais'!$B$4:$B$999=Analítico!$B91),-(Analítico!U$1&gt;='Gastos Gerais'!$D$4:$D$999),-(Analítico!U$1&lt;='Gastos Gerais'!$E$4:$E$999),-('Gastos Gerais'!$C$4:$C$999))</f>
        <v>8250</v>
      </c>
      <c r="V91" s="149">
        <f>SUMPRODUCT(-('Gastos Gerais'!$B$4:$B$999=Analítico!$B91),-(Analítico!V$1&gt;='Gastos Gerais'!$D$4:$D$999),-(Analítico!V$1&lt;='Gastos Gerais'!$E$4:$E$999),-('Gastos Gerais'!$C$4:$C$999))</f>
        <v>8250</v>
      </c>
      <c r="W91" s="149">
        <f>SUMPRODUCT(-('Gastos Gerais'!$B$4:$B$999=Analítico!$B91),-(Analítico!W$1&gt;='Gastos Gerais'!$D$4:$D$999),-(Analítico!W$1&lt;='Gastos Gerais'!$E$4:$E$999),-('Gastos Gerais'!$C$4:$C$999))</f>
        <v>8250</v>
      </c>
      <c r="X91" s="149">
        <f>SUMPRODUCT(-('Gastos Gerais'!$B$4:$B$999=Analítico!$B91),-(Analítico!X$1&gt;='Gastos Gerais'!$D$4:$D$999),-(Analítico!X$1&lt;='Gastos Gerais'!$E$4:$E$999),-('Gastos Gerais'!$C$4:$C$999))</f>
        <v>8250</v>
      </c>
      <c r="Y91" s="149">
        <f>SUMPRODUCT(-('Gastos Gerais'!$B$4:$B$999=Analítico!$B91),-(Analítico!Y$1&gt;='Gastos Gerais'!$D$4:$D$999),-(Analítico!Y$1&lt;='Gastos Gerais'!$E$4:$E$999),-('Gastos Gerais'!$C$4:$C$999))</f>
        <v>8250</v>
      </c>
      <c r="Z91" s="149">
        <f>SUMPRODUCT(-('Gastos Gerais'!$B$4:$B$999=Analítico!$B91),-(Analítico!Z$1&gt;='Gastos Gerais'!$D$4:$D$999),-(Analítico!Z$1&lt;='Gastos Gerais'!$E$4:$E$999),-('Gastos Gerais'!$C$4:$C$999))</f>
        <v>8250</v>
      </c>
      <c r="AA91" s="149">
        <f>SUMPRODUCT(-('Gastos Gerais'!$B$4:$B$999=Analítico!$B91),-(Analítico!AA$1&gt;='Gastos Gerais'!$D$4:$D$999),-(Analítico!AA$1&lt;='Gastos Gerais'!$E$4:$E$999),-('Gastos Gerais'!$C$4:$C$999))</f>
        <v>8250</v>
      </c>
      <c r="AB91" s="149">
        <f>SUMPRODUCT(-('Gastos Gerais'!$B$4:$B$999=Analítico!$B91),-(Analítico!AB$1&gt;='Gastos Gerais'!$D$4:$D$999),-(Analítico!AB$1&lt;='Gastos Gerais'!$E$4:$E$999),-('Gastos Gerais'!$C$4:$C$999))</f>
        <v>8250</v>
      </c>
      <c r="AC91" s="149">
        <f>SUMPRODUCT(-('Gastos Gerais'!$B$4:$B$999=Analítico!$B91),-(Analítico!AC$1&gt;='Gastos Gerais'!$D$4:$D$999),-(Analítico!AC$1&lt;='Gastos Gerais'!$E$4:$E$999),-('Gastos Gerais'!$C$4:$C$999))</f>
        <v>8250</v>
      </c>
      <c r="AD91" s="149">
        <f>SUMPRODUCT(-('Gastos Gerais'!$B$4:$B$999=Analítico!$B91),-(Analítico!AD$1&gt;='Gastos Gerais'!$D$4:$D$999),-(Analítico!AD$1&lt;='Gastos Gerais'!$E$4:$E$999),-('Gastos Gerais'!$C$4:$C$999))</f>
        <v>8250</v>
      </c>
      <c r="AE91" s="149">
        <f>SUMPRODUCT(-('Gastos Gerais'!$B$4:$B$999=Analítico!$B91),-(Analítico!AE$1&gt;='Gastos Gerais'!$D$4:$D$999),-(Analítico!AE$1&lt;='Gastos Gerais'!$E$4:$E$999),-('Gastos Gerais'!$C$4:$C$999))</f>
        <v>8250</v>
      </c>
      <c r="AF91" s="149">
        <f>SUMPRODUCT(-('Gastos Gerais'!$B$4:$B$999=Analítico!$B91),-(Analítico!AF$1&gt;='Gastos Gerais'!$D$4:$D$999),-(Analítico!AF$1&lt;='Gastos Gerais'!$E$4:$E$999),-('Gastos Gerais'!$C$4:$C$999))</f>
        <v>8250</v>
      </c>
      <c r="AG91" s="149">
        <f>SUMPRODUCT(-('Gastos Gerais'!$B$4:$B$999=Analítico!$B91),-(Analítico!AG$1&gt;='Gastos Gerais'!$D$4:$D$999),-(Analítico!AG$1&lt;='Gastos Gerais'!$E$4:$E$999),-('Gastos Gerais'!$C$4:$C$999))</f>
        <v>8250</v>
      </c>
      <c r="AH91" s="149">
        <f>SUMPRODUCT(-('Gastos Gerais'!$B$4:$B$999=Analítico!$B91),-(Analítico!AH$1&gt;='Gastos Gerais'!$D$4:$D$999),-(Analítico!AH$1&lt;='Gastos Gerais'!$E$4:$E$999),-('Gastos Gerais'!$C$4:$C$999))</f>
        <v>8250</v>
      </c>
      <c r="AI91" s="149">
        <f>SUMPRODUCT(-('Gastos Gerais'!$B$4:$B$999=Analítico!$B91),-(Analítico!AI$1&gt;='Gastos Gerais'!$D$4:$D$999),-(Analítico!AI$1&lt;='Gastos Gerais'!$E$4:$E$999),-('Gastos Gerais'!$C$4:$C$999))</f>
        <v>8250</v>
      </c>
      <c r="AJ91" s="149">
        <f>SUMPRODUCT(-('Gastos Gerais'!$B$4:$B$999=Analítico!$B91),-(Analítico!AJ$1&gt;='Gastos Gerais'!$D$4:$D$999),-(Analítico!AJ$1&lt;='Gastos Gerais'!$E$4:$E$999),-('Gastos Gerais'!$C$4:$C$999))</f>
        <v>8250</v>
      </c>
      <c r="AK91" s="149">
        <f>SUMPRODUCT(-('Gastos Gerais'!$B$4:$B$999=Analítico!$B91),-(Analítico!AK$1&gt;='Gastos Gerais'!$D$4:$D$999),-(Analítico!AK$1&lt;='Gastos Gerais'!$E$4:$E$999),-('Gastos Gerais'!$C$4:$C$999))</f>
        <v>8250</v>
      </c>
      <c r="AL91" s="149">
        <f>SUMPRODUCT(-('Gastos Gerais'!$B$4:$B$999=Analítico!$B91),-(Analítico!AL$1&gt;='Gastos Gerais'!$D$4:$D$999),-(Analítico!AL$1&lt;='Gastos Gerais'!$E$4:$E$999),-('Gastos Gerais'!$C$4:$C$999))</f>
        <v>8250</v>
      </c>
      <c r="AM91" s="149">
        <f>SUMPRODUCT(-('Gastos Gerais'!$B$4:$B$999=Analítico!$B91),-(Analítico!AM$1&gt;='Gastos Gerais'!$D$4:$D$999),-(Analítico!AM$1&lt;='Gastos Gerais'!$E$4:$E$999),-('Gastos Gerais'!$C$4:$C$999))</f>
        <v>8250</v>
      </c>
      <c r="AN91" s="149">
        <f>SUMPRODUCT(-('Gastos Gerais'!$B$4:$B$999=Analítico!$B91),-(Analítico!AN$1&gt;='Gastos Gerais'!$D$4:$D$999),-(Analítico!AN$1&lt;='Gastos Gerais'!$E$4:$E$999),-('Gastos Gerais'!$C$4:$C$999))</f>
        <v>8250</v>
      </c>
      <c r="AO91" s="149">
        <f>SUMPRODUCT(-('Gastos Gerais'!$B$4:$B$999=Analítico!$B91),-(Analítico!AO$1&gt;='Gastos Gerais'!$D$4:$D$999),-(Analítico!AO$1&lt;='Gastos Gerais'!$E$4:$E$999),-('Gastos Gerais'!$C$4:$C$999))</f>
        <v>8250</v>
      </c>
      <c r="AP91" s="149">
        <f>SUMPRODUCT(-('Gastos Gerais'!$B$4:$B$999=Analítico!$B91),-(Analítico!AP$1&gt;='Gastos Gerais'!$D$4:$D$999),-(Analítico!AP$1&lt;='Gastos Gerais'!$E$4:$E$999),-('Gastos Gerais'!$C$4:$C$999))</f>
        <v>8250</v>
      </c>
      <c r="AQ91" s="149">
        <f>SUMPRODUCT(-('Gastos Gerais'!$B$4:$B$999=Analítico!$B91),-(Analítico!AQ$1&gt;='Gastos Gerais'!$D$4:$D$999),-(Analítico!AQ$1&lt;='Gastos Gerais'!$E$4:$E$999),-('Gastos Gerais'!$C$4:$C$999))</f>
        <v>8250</v>
      </c>
      <c r="AR91" s="149">
        <f>SUMPRODUCT(-('Gastos Gerais'!$B$4:$B$999=Analítico!$B91),-(Analítico!AR$1&gt;='Gastos Gerais'!$D$4:$D$999),-(Analítico!AR$1&lt;='Gastos Gerais'!$E$4:$E$999),-('Gastos Gerais'!$C$4:$C$999))</f>
        <v>8250</v>
      </c>
      <c r="AS91" s="149">
        <f>SUMPRODUCT(-('Gastos Gerais'!$B$4:$B$999=Analítico!$B91),-(Analítico!AS$1&gt;='Gastos Gerais'!$D$4:$D$999),-(Analítico!AS$1&lt;='Gastos Gerais'!$E$4:$E$999),-('Gastos Gerais'!$C$4:$C$999))</f>
        <v>0</v>
      </c>
      <c r="AT91" s="149">
        <f>SUMPRODUCT(-('Gastos Gerais'!$B$4:$B$999=Analítico!$B91),-(Analítico!AT$1&gt;='Gastos Gerais'!$D$4:$D$999),-(Analítico!AT$1&lt;='Gastos Gerais'!$E$4:$E$999),-('Gastos Gerais'!$C$4:$C$999))</f>
        <v>0</v>
      </c>
      <c r="AU91" s="149">
        <f>SUMPRODUCT(-('Gastos Gerais'!$B$4:$B$999=Analítico!$B91),-(Analítico!AU$1&gt;='Gastos Gerais'!$D$4:$D$999),-(Analítico!AU$1&lt;='Gastos Gerais'!$E$4:$E$999),-('Gastos Gerais'!$C$4:$C$999))</f>
        <v>0</v>
      </c>
      <c r="AV91" s="149">
        <f>SUMPRODUCT(-('Gastos Gerais'!$B$4:$B$999=Analítico!$B91),-(Analítico!AV$1&gt;='Gastos Gerais'!$D$4:$D$999),-(Analítico!AV$1&lt;='Gastos Gerais'!$E$4:$E$999),-('Gastos Gerais'!$C$4:$C$999))</f>
        <v>0</v>
      </c>
      <c r="AW91" s="149">
        <f>SUMPRODUCT(-('Gastos Gerais'!$B$4:$B$999=Analítico!$B91),-(Analítico!AW$1&gt;='Gastos Gerais'!$D$4:$D$999),-(Analítico!AW$1&lt;='Gastos Gerais'!$E$4:$E$999),-('Gastos Gerais'!$C$4:$C$999))</f>
        <v>0</v>
      </c>
      <c r="AX91" s="149">
        <f>SUMPRODUCT(-('Gastos Gerais'!$B$4:$B$999=Analítico!$B91),-(Analítico!AX$1&gt;='Gastos Gerais'!$D$4:$D$999),-(Analítico!AX$1&lt;='Gastos Gerais'!$E$4:$E$999),-('Gastos Gerais'!$C$4:$C$999))</f>
        <v>0</v>
      </c>
      <c r="AY91" s="144">
        <f t="shared" si="51"/>
        <v>338250</v>
      </c>
      <c r="AZ91" s="156">
        <f t="shared" ca="1" si="52"/>
        <v>2.8231938406677684E-3</v>
      </c>
      <c r="BJ91" s="247"/>
      <c r="BK91" s="247"/>
    </row>
    <row r="92" spans="1:63" s="99" customFormat="1" ht="23.25" customHeight="1">
      <c r="A92" s="216" t="s">
        <v>228</v>
      </c>
      <c r="B92" s="219" t="s">
        <v>90</v>
      </c>
      <c r="C92" s="149">
        <f>SUMPRODUCT(-('Gastos Gerais'!$B$4:$B$999=Analítico!$B92),-(Analítico!C$1&gt;='Gastos Gerais'!$D$4:$D$999),-(Analítico!C$1&lt;='Gastos Gerais'!$E$4:$E$999),-('Gastos Gerais'!$C$4:$C$999))</f>
        <v>0</v>
      </c>
      <c r="D92" s="149">
        <f>SUMPRODUCT(-('Gastos Gerais'!$B$4:$B$999=Analítico!$B92),-(Analítico!D$1&gt;='Gastos Gerais'!$D$4:$D$999),-(Analítico!D$1&lt;='Gastos Gerais'!$E$4:$E$999),-('Gastos Gerais'!$C$4:$C$999))</f>
        <v>0</v>
      </c>
      <c r="E92" s="149">
        <f>SUMPRODUCT(-('Gastos Gerais'!$B$4:$B$999=Analítico!$B92),-(Analítico!E$1&gt;='Gastos Gerais'!$D$4:$D$999),-(Analítico!E$1&lt;='Gastos Gerais'!$E$4:$E$999),-('Gastos Gerais'!$C$4:$C$999))</f>
        <v>0</v>
      </c>
      <c r="F92" s="149">
        <f>SUMPRODUCT(-('Gastos Gerais'!$B$4:$B$999=Analítico!$B92),-(Analítico!F$1&gt;='Gastos Gerais'!$D$4:$D$999),-(Analítico!F$1&lt;='Gastos Gerais'!$E$4:$E$999),-('Gastos Gerais'!$C$4:$C$999))</f>
        <v>0</v>
      </c>
      <c r="G92" s="149">
        <f>SUMPRODUCT(-('Gastos Gerais'!$B$4:$B$999=Analítico!$B92),-(Analítico!G$1&gt;='Gastos Gerais'!$D$4:$D$999),-(Analítico!G$1&lt;='Gastos Gerais'!$E$4:$E$999),-('Gastos Gerais'!$C$4:$C$999))</f>
        <v>0</v>
      </c>
      <c r="H92" s="149">
        <f>SUMPRODUCT(-('Gastos Gerais'!$B$4:$B$999=Analítico!$B92),-(Analítico!H$1&gt;='Gastos Gerais'!$D$4:$D$999),-(Analítico!H$1&lt;='Gastos Gerais'!$E$4:$E$999),-('Gastos Gerais'!$C$4:$C$999))</f>
        <v>0</v>
      </c>
      <c r="I92" s="149">
        <f>SUMPRODUCT(-('Gastos Gerais'!$B$4:$B$999=Analítico!$B92),-(Analítico!I$1&gt;='Gastos Gerais'!$D$4:$D$999),-(Analítico!I$1&lt;='Gastos Gerais'!$E$4:$E$999),-('Gastos Gerais'!$C$4:$C$999))</f>
        <v>0</v>
      </c>
      <c r="J92" s="149">
        <f>SUMPRODUCT(-('Gastos Gerais'!$B$4:$B$999=Analítico!$B92),-(Analítico!J$1&gt;='Gastos Gerais'!$D$4:$D$999),-(Analítico!J$1&lt;='Gastos Gerais'!$E$4:$E$999),-('Gastos Gerais'!$C$4:$C$999))</f>
        <v>0</v>
      </c>
      <c r="K92" s="149">
        <f>SUMPRODUCT(-('Gastos Gerais'!$B$4:$B$999=Analítico!$B92),-(Analítico!K$1&gt;='Gastos Gerais'!$D$4:$D$999),-(Analítico!K$1&lt;='Gastos Gerais'!$E$4:$E$999),-('Gastos Gerais'!$C$4:$C$999))</f>
        <v>0</v>
      </c>
      <c r="L92" s="149">
        <f>SUMPRODUCT(-('Gastos Gerais'!$B$4:$B$999=Analítico!$B92),-(Analítico!L$1&gt;='Gastos Gerais'!$D$4:$D$999),-(Analítico!L$1&lt;='Gastos Gerais'!$E$4:$E$999),-('Gastos Gerais'!$C$4:$C$999))</f>
        <v>0</v>
      </c>
      <c r="M92" s="149">
        <f>SUMPRODUCT(-('Gastos Gerais'!$B$4:$B$999=Analítico!$B92),-(Analítico!M$1&gt;='Gastos Gerais'!$D$4:$D$999),-(Analítico!M$1&lt;='Gastos Gerais'!$E$4:$E$999),-('Gastos Gerais'!$C$4:$C$999))</f>
        <v>0</v>
      </c>
      <c r="N92" s="149">
        <f>SUMPRODUCT(-('Gastos Gerais'!$B$4:$B$999=Analítico!$B92),-(Analítico!N$1&gt;='Gastos Gerais'!$D$4:$D$999),-(Analítico!N$1&lt;='Gastos Gerais'!$E$4:$E$999),-('Gastos Gerais'!$C$4:$C$999))</f>
        <v>0</v>
      </c>
      <c r="O92" s="149">
        <f>SUMPRODUCT(-('Gastos Gerais'!$B$4:$B$999=Analítico!$B92),-(Analítico!O$1&gt;='Gastos Gerais'!$D$4:$D$999),-(Analítico!O$1&lt;='Gastos Gerais'!$E$4:$E$999),-('Gastos Gerais'!$C$4:$C$999))</f>
        <v>0</v>
      </c>
      <c r="P92" s="149">
        <f>SUMPRODUCT(-('Gastos Gerais'!$B$4:$B$999=Analítico!$B92),-(Analítico!P$1&gt;='Gastos Gerais'!$D$4:$D$999),-(Analítico!P$1&lt;='Gastos Gerais'!$E$4:$E$999),-('Gastos Gerais'!$C$4:$C$999))</f>
        <v>0</v>
      </c>
      <c r="Q92" s="149">
        <f>SUMPRODUCT(-('Gastos Gerais'!$B$4:$B$999=Analítico!$B92),-(Analítico!Q$1&gt;='Gastos Gerais'!$D$4:$D$999),-(Analítico!Q$1&lt;='Gastos Gerais'!$E$4:$E$999),-('Gastos Gerais'!$C$4:$C$999))</f>
        <v>0</v>
      </c>
      <c r="R92" s="149">
        <f>SUMPRODUCT(-('Gastos Gerais'!$B$4:$B$999=Analítico!$B92),-(Analítico!R$1&gt;='Gastos Gerais'!$D$4:$D$999),-(Analítico!R$1&lt;='Gastos Gerais'!$E$4:$E$999),-('Gastos Gerais'!$C$4:$C$999))</f>
        <v>0</v>
      </c>
      <c r="S92" s="149">
        <f>SUMPRODUCT(-('Gastos Gerais'!$B$4:$B$999=Analítico!$B92),-(Analítico!S$1&gt;='Gastos Gerais'!$D$4:$D$999),-(Analítico!S$1&lt;='Gastos Gerais'!$E$4:$E$999),-('Gastos Gerais'!$C$4:$C$999))</f>
        <v>0</v>
      </c>
      <c r="T92" s="149">
        <f>SUMPRODUCT(-('Gastos Gerais'!$B$4:$B$999=Analítico!$B92),-(Analítico!T$1&gt;='Gastos Gerais'!$D$4:$D$999),-(Analítico!T$1&lt;='Gastos Gerais'!$E$4:$E$999),-('Gastos Gerais'!$C$4:$C$999))</f>
        <v>0</v>
      </c>
      <c r="U92" s="149">
        <f>SUMPRODUCT(-('Gastos Gerais'!$B$4:$B$999=Analítico!$B92),-(Analítico!U$1&gt;='Gastos Gerais'!$D$4:$D$999),-(Analítico!U$1&lt;='Gastos Gerais'!$E$4:$E$999),-('Gastos Gerais'!$C$4:$C$999))</f>
        <v>0</v>
      </c>
      <c r="V92" s="149">
        <f>SUMPRODUCT(-('Gastos Gerais'!$B$4:$B$999=Analítico!$B92),-(Analítico!V$1&gt;='Gastos Gerais'!$D$4:$D$999),-(Analítico!V$1&lt;='Gastos Gerais'!$E$4:$E$999),-('Gastos Gerais'!$C$4:$C$999))</f>
        <v>0</v>
      </c>
      <c r="W92" s="149">
        <f>SUMPRODUCT(-('Gastos Gerais'!$B$4:$B$999=Analítico!$B92),-(Analítico!W$1&gt;='Gastos Gerais'!$D$4:$D$999),-(Analítico!W$1&lt;='Gastos Gerais'!$E$4:$E$999),-('Gastos Gerais'!$C$4:$C$999))</f>
        <v>0</v>
      </c>
      <c r="X92" s="149">
        <f>SUMPRODUCT(-('Gastos Gerais'!$B$4:$B$999=Analítico!$B92),-(Analítico!X$1&gt;='Gastos Gerais'!$D$4:$D$999),-(Analítico!X$1&lt;='Gastos Gerais'!$E$4:$E$999),-('Gastos Gerais'!$C$4:$C$999))</f>
        <v>0</v>
      </c>
      <c r="Y92" s="149">
        <f>SUMPRODUCT(-('Gastos Gerais'!$B$4:$B$999=Analítico!$B92),-(Analítico!Y$1&gt;='Gastos Gerais'!$D$4:$D$999),-(Analítico!Y$1&lt;='Gastos Gerais'!$E$4:$E$999),-('Gastos Gerais'!$C$4:$C$999))</f>
        <v>0</v>
      </c>
      <c r="Z92" s="149">
        <f>SUMPRODUCT(-('Gastos Gerais'!$B$4:$B$999=Analítico!$B92),-(Analítico!Z$1&gt;='Gastos Gerais'!$D$4:$D$999),-(Analítico!Z$1&lt;='Gastos Gerais'!$E$4:$E$999),-('Gastos Gerais'!$C$4:$C$999))</f>
        <v>0</v>
      </c>
      <c r="AA92" s="149">
        <f>SUMPRODUCT(-('Gastos Gerais'!$B$4:$B$999=Analítico!$B92),-(Analítico!AA$1&gt;='Gastos Gerais'!$D$4:$D$999),-(Analítico!AA$1&lt;='Gastos Gerais'!$E$4:$E$999),-('Gastos Gerais'!$C$4:$C$999))</f>
        <v>0</v>
      </c>
      <c r="AB92" s="149">
        <f>SUMPRODUCT(-('Gastos Gerais'!$B$4:$B$999=Analítico!$B92),-(Analítico!AB$1&gt;='Gastos Gerais'!$D$4:$D$999),-(Analítico!AB$1&lt;='Gastos Gerais'!$E$4:$E$999),-('Gastos Gerais'!$C$4:$C$999))</f>
        <v>0</v>
      </c>
      <c r="AC92" s="149">
        <f>SUMPRODUCT(-('Gastos Gerais'!$B$4:$B$999=Analítico!$B92),-(Analítico!AC$1&gt;='Gastos Gerais'!$D$4:$D$999),-(Analítico!AC$1&lt;='Gastos Gerais'!$E$4:$E$999),-('Gastos Gerais'!$C$4:$C$999))</f>
        <v>0</v>
      </c>
      <c r="AD92" s="149">
        <f>SUMPRODUCT(-('Gastos Gerais'!$B$4:$B$999=Analítico!$B92),-(Analítico!AD$1&gt;='Gastos Gerais'!$D$4:$D$999),-(Analítico!AD$1&lt;='Gastos Gerais'!$E$4:$E$999),-('Gastos Gerais'!$C$4:$C$999))</f>
        <v>0</v>
      </c>
      <c r="AE92" s="149">
        <f>SUMPRODUCT(-('Gastos Gerais'!$B$4:$B$999=Analítico!$B92),-(Analítico!AE$1&gt;='Gastos Gerais'!$D$4:$D$999),-(Analítico!AE$1&lt;='Gastos Gerais'!$E$4:$E$999),-('Gastos Gerais'!$C$4:$C$999))</f>
        <v>0</v>
      </c>
      <c r="AF92" s="149">
        <f>SUMPRODUCT(-('Gastos Gerais'!$B$4:$B$999=Analítico!$B92),-(Analítico!AF$1&gt;='Gastos Gerais'!$D$4:$D$999),-(Analítico!AF$1&lt;='Gastos Gerais'!$E$4:$E$999),-('Gastos Gerais'!$C$4:$C$999))</f>
        <v>0</v>
      </c>
      <c r="AG92" s="149">
        <f>SUMPRODUCT(-('Gastos Gerais'!$B$4:$B$999=Analítico!$B92),-(Analítico!AG$1&gt;='Gastos Gerais'!$D$4:$D$999),-(Analítico!AG$1&lt;='Gastos Gerais'!$E$4:$E$999),-('Gastos Gerais'!$C$4:$C$999))</f>
        <v>0</v>
      </c>
      <c r="AH92" s="149">
        <f>SUMPRODUCT(-('Gastos Gerais'!$B$4:$B$999=Analítico!$B92),-(Analítico!AH$1&gt;='Gastos Gerais'!$D$4:$D$999),-(Analítico!AH$1&lt;='Gastos Gerais'!$E$4:$E$999),-('Gastos Gerais'!$C$4:$C$999))</f>
        <v>0</v>
      </c>
      <c r="AI92" s="149">
        <f>SUMPRODUCT(-('Gastos Gerais'!$B$4:$B$999=Analítico!$B92),-(Analítico!AI$1&gt;='Gastos Gerais'!$D$4:$D$999),-(Analítico!AI$1&lt;='Gastos Gerais'!$E$4:$E$999),-('Gastos Gerais'!$C$4:$C$999))</f>
        <v>0</v>
      </c>
      <c r="AJ92" s="149">
        <f>SUMPRODUCT(-('Gastos Gerais'!$B$4:$B$999=Analítico!$B92),-(Analítico!AJ$1&gt;='Gastos Gerais'!$D$4:$D$999),-(Analítico!AJ$1&lt;='Gastos Gerais'!$E$4:$E$999),-('Gastos Gerais'!$C$4:$C$999))</f>
        <v>0</v>
      </c>
      <c r="AK92" s="149">
        <f>SUMPRODUCT(-('Gastos Gerais'!$B$4:$B$999=Analítico!$B92),-(Analítico!AK$1&gt;='Gastos Gerais'!$D$4:$D$999),-(Analítico!AK$1&lt;='Gastos Gerais'!$E$4:$E$999),-('Gastos Gerais'!$C$4:$C$999))</f>
        <v>0</v>
      </c>
      <c r="AL92" s="149">
        <f>SUMPRODUCT(-('Gastos Gerais'!$B$4:$B$999=Analítico!$B92),-(Analítico!AL$1&gt;='Gastos Gerais'!$D$4:$D$999),-(Analítico!AL$1&lt;='Gastos Gerais'!$E$4:$E$999),-('Gastos Gerais'!$C$4:$C$999))</f>
        <v>0</v>
      </c>
      <c r="AM92" s="149">
        <f>SUMPRODUCT(-('Gastos Gerais'!$B$4:$B$999=Analítico!$B92),-(Analítico!AM$1&gt;='Gastos Gerais'!$D$4:$D$999),-(Analítico!AM$1&lt;='Gastos Gerais'!$E$4:$E$999),-('Gastos Gerais'!$C$4:$C$999))</f>
        <v>0</v>
      </c>
      <c r="AN92" s="149">
        <f>SUMPRODUCT(-('Gastos Gerais'!$B$4:$B$999=Analítico!$B92),-(Analítico!AN$1&gt;='Gastos Gerais'!$D$4:$D$999),-(Analítico!AN$1&lt;='Gastos Gerais'!$E$4:$E$999),-('Gastos Gerais'!$C$4:$C$999))</f>
        <v>0</v>
      </c>
      <c r="AO92" s="149">
        <f>SUMPRODUCT(-('Gastos Gerais'!$B$4:$B$999=Analítico!$B92),-(Analítico!AO$1&gt;='Gastos Gerais'!$D$4:$D$999),-(Analítico!AO$1&lt;='Gastos Gerais'!$E$4:$E$999),-('Gastos Gerais'!$C$4:$C$999))</f>
        <v>0</v>
      </c>
      <c r="AP92" s="149">
        <f>SUMPRODUCT(-('Gastos Gerais'!$B$4:$B$999=Analítico!$B92),-(Analítico!AP$1&gt;='Gastos Gerais'!$D$4:$D$999),-(Analítico!AP$1&lt;='Gastos Gerais'!$E$4:$E$999),-('Gastos Gerais'!$C$4:$C$999))</f>
        <v>0</v>
      </c>
      <c r="AQ92" s="149">
        <f>SUMPRODUCT(-('Gastos Gerais'!$B$4:$B$999=Analítico!$B92),-(Analítico!AQ$1&gt;='Gastos Gerais'!$D$4:$D$999),-(Analítico!AQ$1&lt;='Gastos Gerais'!$E$4:$E$999),-('Gastos Gerais'!$C$4:$C$999))</f>
        <v>0</v>
      </c>
      <c r="AR92" s="149">
        <f>SUMPRODUCT(-('Gastos Gerais'!$B$4:$B$999=Analítico!$B92),-(Analítico!AR$1&gt;='Gastos Gerais'!$D$4:$D$999),-(Analítico!AR$1&lt;='Gastos Gerais'!$E$4:$E$999),-('Gastos Gerais'!$C$4:$C$999))</f>
        <v>0</v>
      </c>
      <c r="AS92" s="149">
        <f>SUMPRODUCT(-('Gastos Gerais'!$B$4:$B$999=Analítico!$B92),-(Analítico!AS$1&gt;='Gastos Gerais'!$D$4:$D$999),-(Analítico!AS$1&lt;='Gastos Gerais'!$E$4:$E$999),-('Gastos Gerais'!$C$4:$C$999))</f>
        <v>0</v>
      </c>
      <c r="AT92" s="149">
        <f>SUMPRODUCT(-('Gastos Gerais'!$B$4:$B$999=Analítico!$B92),-(Analítico!AT$1&gt;='Gastos Gerais'!$D$4:$D$999),-(Analítico!AT$1&lt;='Gastos Gerais'!$E$4:$E$999),-('Gastos Gerais'!$C$4:$C$999))</f>
        <v>0</v>
      </c>
      <c r="AU92" s="149">
        <f>SUMPRODUCT(-('Gastos Gerais'!$B$4:$B$999=Analítico!$B92),-(Analítico!AU$1&gt;='Gastos Gerais'!$D$4:$D$999),-(Analítico!AU$1&lt;='Gastos Gerais'!$E$4:$E$999),-('Gastos Gerais'!$C$4:$C$999))</f>
        <v>0</v>
      </c>
      <c r="AV92" s="149">
        <f>SUMPRODUCT(-('Gastos Gerais'!$B$4:$B$999=Analítico!$B92),-(Analítico!AV$1&gt;='Gastos Gerais'!$D$4:$D$999),-(Analítico!AV$1&lt;='Gastos Gerais'!$E$4:$E$999),-('Gastos Gerais'!$C$4:$C$999))</f>
        <v>0</v>
      </c>
      <c r="AW92" s="149">
        <f>SUMPRODUCT(-('Gastos Gerais'!$B$4:$B$999=Analítico!$B92),-(Analítico!AW$1&gt;='Gastos Gerais'!$D$4:$D$999),-(Analítico!AW$1&lt;='Gastos Gerais'!$E$4:$E$999),-('Gastos Gerais'!$C$4:$C$999))</f>
        <v>0</v>
      </c>
      <c r="AX92" s="149">
        <f>SUMPRODUCT(-('Gastos Gerais'!$B$4:$B$999=Analítico!$B92),-(Analítico!AX$1&gt;='Gastos Gerais'!$D$4:$D$999),-(Analítico!AX$1&lt;='Gastos Gerais'!$E$4:$E$999),-('Gastos Gerais'!$C$4:$C$999))</f>
        <v>0</v>
      </c>
      <c r="AY92" s="144">
        <f t="shared" si="51"/>
        <v>0</v>
      </c>
      <c r="AZ92" s="156">
        <f t="shared" ca="1" si="52"/>
        <v>0</v>
      </c>
      <c r="BJ92" s="247"/>
      <c r="BK92" s="247"/>
    </row>
    <row r="93" spans="1:63" s="99" customFormat="1" ht="23.25" customHeight="1">
      <c r="A93" s="216" t="s">
        <v>229</v>
      </c>
      <c r="B93" s="219" t="s">
        <v>138</v>
      </c>
      <c r="C93" s="149">
        <f>SUMPRODUCT(-('Gastos Gerais'!$B$4:$B$999=Analítico!$B93),-(Analítico!C$1&gt;='Gastos Gerais'!$D$4:$D$999),-(Analítico!C$1&lt;='Gastos Gerais'!$E$4:$E$999),-('Gastos Gerais'!$C$4:$C$999))</f>
        <v>0</v>
      </c>
      <c r="D93" s="149">
        <f>SUMPRODUCT(-('Gastos Gerais'!$B$4:$B$999=Analítico!$B93),-(Analítico!D$1&gt;='Gastos Gerais'!$D$4:$D$999),-(Analítico!D$1&lt;='Gastos Gerais'!$E$4:$E$999),-('Gastos Gerais'!$C$4:$C$999))</f>
        <v>0</v>
      </c>
      <c r="E93" s="149">
        <f>SUMPRODUCT(-('Gastos Gerais'!$B$4:$B$999=Analítico!$B93),-(Analítico!E$1&gt;='Gastos Gerais'!$D$4:$D$999),-(Analítico!E$1&lt;='Gastos Gerais'!$E$4:$E$999),-('Gastos Gerais'!$C$4:$C$999))</f>
        <v>0</v>
      </c>
      <c r="F93" s="149">
        <f>SUMPRODUCT(-('Gastos Gerais'!$B$4:$B$999=Analítico!$B93),-(Analítico!F$1&gt;='Gastos Gerais'!$D$4:$D$999),-(Analítico!F$1&lt;='Gastos Gerais'!$E$4:$E$999),-('Gastos Gerais'!$C$4:$C$999))</f>
        <v>0</v>
      </c>
      <c r="G93" s="149">
        <f>SUMPRODUCT(-('Gastos Gerais'!$B$4:$B$999=Analítico!$B93),-(Analítico!G$1&gt;='Gastos Gerais'!$D$4:$D$999),-(Analítico!G$1&lt;='Gastos Gerais'!$E$4:$E$999),-('Gastos Gerais'!$C$4:$C$999))</f>
        <v>0</v>
      </c>
      <c r="H93" s="149">
        <f>SUMPRODUCT(-('Gastos Gerais'!$B$4:$B$999=Analítico!$B93),-(Analítico!H$1&gt;='Gastos Gerais'!$D$4:$D$999),-(Analítico!H$1&lt;='Gastos Gerais'!$E$4:$E$999),-('Gastos Gerais'!$C$4:$C$999))</f>
        <v>0</v>
      </c>
      <c r="I93" s="149">
        <f>SUMPRODUCT(-('Gastos Gerais'!$B$4:$B$999=Analítico!$B93),-(Analítico!I$1&gt;='Gastos Gerais'!$D$4:$D$999),-(Analítico!I$1&lt;='Gastos Gerais'!$E$4:$E$999),-('Gastos Gerais'!$C$4:$C$999))</f>
        <v>0</v>
      </c>
      <c r="J93" s="149">
        <f>SUMPRODUCT(-('Gastos Gerais'!$B$4:$B$999=Analítico!$B93),-(Analítico!J$1&gt;='Gastos Gerais'!$D$4:$D$999),-(Analítico!J$1&lt;='Gastos Gerais'!$E$4:$E$999),-('Gastos Gerais'!$C$4:$C$999))</f>
        <v>0</v>
      </c>
      <c r="K93" s="149">
        <f>SUMPRODUCT(-('Gastos Gerais'!$B$4:$B$999=Analítico!$B93),-(Analítico!K$1&gt;='Gastos Gerais'!$D$4:$D$999),-(Analítico!K$1&lt;='Gastos Gerais'!$E$4:$E$999),-('Gastos Gerais'!$C$4:$C$999))</f>
        <v>0</v>
      </c>
      <c r="L93" s="149">
        <f>SUMPRODUCT(-('Gastos Gerais'!$B$4:$B$999=Analítico!$B93),-(Analítico!L$1&gt;='Gastos Gerais'!$D$4:$D$999),-(Analítico!L$1&lt;='Gastos Gerais'!$E$4:$E$999),-('Gastos Gerais'!$C$4:$C$999))</f>
        <v>0</v>
      </c>
      <c r="M93" s="149">
        <f>SUMPRODUCT(-('Gastos Gerais'!$B$4:$B$999=Analítico!$B93),-(Analítico!M$1&gt;='Gastos Gerais'!$D$4:$D$999),-(Analítico!M$1&lt;='Gastos Gerais'!$E$4:$E$999),-('Gastos Gerais'!$C$4:$C$999))</f>
        <v>0</v>
      </c>
      <c r="N93" s="149">
        <f>SUMPRODUCT(-('Gastos Gerais'!$B$4:$B$999=Analítico!$B93),-(Analítico!N$1&gt;='Gastos Gerais'!$D$4:$D$999),-(Analítico!N$1&lt;='Gastos Gerais'!$E$4:$E$999),-('Gastos Gerais'!$C$4:$C$999))</f>
        <v>0</v>
      </c>
      <c r="O93" s="149">
        <f>SUMPRODUCT(-('Gastos Gerais'!$B$4:$B$999=Analítico!$B93),-(Analítico!O$1&gt;='Gastos Gerais'!$D$4:$D$999),-(Analítico!O$1&lt;='Gastos Gerais'!$E$4:$E$999),-('Gastos Gerais'!$C$4:$C$999))</f>
        <v>0</v>
      </c>
      <c r="P93" s="149">
        <f>SUMPRODUCT(-('Gastos Gerais'!$B$4:$B$999=Analítico!$B93),-(Analítico!P$1&gt;='Gastos Gerais'!$D$4:$D$999),-(Analítico!P$1&lt;='Gastos Gerais'!$E$4:$E$999),-('Gastos Gerais'!$C$4:$C$999))</f>
        <v>0</v>
      </c>
      <c r="Q93" s="149">
        <f>SUMPRODUCT(-('Gastos Gerais'!$B$4:$B$999=Analítico!$B93),-(Analítico!Q$1&gt;='Gastos Gerais'!$D$4:$D$999),-(Analítico!Q$1&lt;='Gastos Gerais'!$E$4:$E$999),-('Gastos Gerais'!$C$4:$C$999))</f>
        <v>0</v>
      </c>
      <c r="R93" s="149">
        <f>SUMPRODUCT(-('Gastos Gerais'!$B$4:$B$999=Analítico!$B93),-(Analítico!R$1&gt;='Gastos Gerais'!$D$4:$D$999),-(Analítico!R$1&lt;='Gastos Gerais'!$E$4:$E$999),-('Gastos Gerais'!$C$4:$C$999))</f>
        <v>0</v>
      </c>
      <c r="S93" s="149">
        <f>SUMPRODUCT(-('Gastos Gerais'!$B$4:$B$999=Analítico!$B93),-(Analítico!S$1&gt;='Gastos Gerais'!$D$4:$D$999),-(Analítico!S$1&lt;='Gastos Gerais'!$E$4:$E$999),-('Gastos Gerais'!$C$4:$C$999))</f>
        <v>0</v>
      </c>
      <c r="T93" s="149">
        <f>SUMPRODUCT(-('Gastos Gerais'!$B$4:$B$999=Analítico!$B93),-(Analítico!T$1&gt;='Gastos Gerais'!$D$4:$D$999),-(Analítico!T$1&lt;='Gastos Gerais'!$E$4:$E$999),-('Gastos Gerais'!$C$4:$C$999))</f>
        <v>0</v>
      </c>
      <c r="U93" s="149">
        <f>SUMPRODUCT(-('Gastos Gerais'!$B$4:$B$999=Analítico!$B93),-(Analítico!U$1&gt;='Gastos Gerais'!$D$4:$D$999),-(Analítico!U$1&lt;='Gastos Gerais'!$E$4:$E$999),-('Gastos Gerais'!$C$4:$C$999))</f>
        <v>0</v>
      </c>
      <c r="V93" s="149">
        <f>SUMPRODUCT(-('Gastos Gerais'!$B$4:$B$999=Analítico!$B93),-(Analítico!V$1&gt;='Gastos Gerais'!$D$4:$D$999),-(Analítico!V$1&lt;='Gastos Gerais'!$E$4:$E$999),-('Gastos Gerais'!$C$4:$C$999))</f>
        <v>0</v>
      </c>
      <c r="W93" s="149">
        <f>SUMPRODUCT(-('Gastos Gerais'!$B$4:$B$999=Analítico!$B93),-(Analítico!W$1&gt;='Gastos Gerais'!$D$4:$D$999),-(Analítico!W$1&lt;='Gastos Gerais'!$E$4:$E$999),-('Gastos Gerais'!$C$4:$C$999))</f>
        <v>0</v>
      </c>
      <c r="X93" s="149">
        <f>SUMPRODUCT(-('Gastos Gerais'!$B$4:$B$999=Analítico!$B93),-(Analítico!X$1&gt;='Gastos Gerais'!$D$4:$D$999),-(Analítico!X$1&lt;='Gastos Gerais'!$E$4:$E$999),-('Gastos Gerais'!$C$4:$C$999))</f>
        <v>0</v>
      </c>
      <c r="Y93" s="149">
        <f>SUMPRODUCT(-('Gastos Gerais'!$B$4:$B$999=Analítico!$B93),-(Analítico!Y$1&gt;='Gastos Gerais'!$D$4:$D$999),-(Analítico!Y$1&lt;='Gastos Gerais'!$E$4:$E$999),-('Gastos Gerais'!$C$4:$C$999))</f>
        <v>0</v>
      </c>
      <c r="Z93" s="149">
        <f>SUMPRODUCT(-('Gastos Gerais'!$B$4:$B$999=Analítico!$B93),-(Analítico!Z$1&gt;='Gastos Gerais'!$D$4:$D$999),-(Analítico!Z$1&lt;='Gastos Gerais'!$E$4:$E$999),-('Gastos Gerais'!$C$4:$C$999))</f>
        <v>0</v>
      </c>
      <c r="AA93" s="149">
        <f>SUMPRODUCT(-('Gastos Gerais'!$B$4:$B$999=Analítico!$B93),-(Analítico!AA$1&gt;='Gastos Gerais'!$D$4:$D$999),-(Analítico!AA$1&lt;='Gastos Gerais'!$E$4:$E$999),-('Gastos Gerais'!$C$4:$C$999))</f>
        <v>0</v>
      </c>
      <c r="AB93" s="149">
        <f>SUMPRODUCT(-('Gastos Gerais'!$B$4:$B$999=Analítico!$B93),-(Analítico!AB$1&gt;='Gastos Gerais'!$D$4:$D$999),-(Analítico!AB$1&lt;='Gastos Gerais'!$E$4:$E$999),-('Gastos Gerais'!$C$4:$C$999))</f>
        <v>0</v>
      </c>
      <c r="AC93" s="149">
        <f>SUMPRODUCT(-('Gastos Gerais'!$B$4:$B$999=Analítico!$B93),-(Analítico!AC$1&gt;='Gastos Gerais'!$D$4:$D$999),-(Analítico!AC$1&lt;='Gastos Gerais'!$E$4:$E$999),-('Gastos Gerais'!$C$4:$C$999))</f>
        <v>0</v>
      </c>
      <c r="AD93" s="149">
        <f>SUMPRODUCT(-('Gastos Gerais'!$B$4:$B$999=Analítico!$B93),-(Analítico!AD$1&gt;='Gastos Gerais'!$D$4:$D$999),-(Analítico!AD$1&lt;='Gastos Gerais'!$E$4:$E$999),-('Gastos Gerais'!$C$4:$C$999))</f>
        <v>0</v>
      </c>
      <c r="AE93" s="149">
        <f>SUMPRODUCT(-('Gastos Gerais'!$B$4:$B$999=Analítico!$B93),-(Analítico!AE$1&gt;='Gastos Gerais'!$D$4:$D$999),-(Analítico!AE$1&lt;='Gastos Gerais'!$E$4:$E$999),-('Gastos Gerais'!$C$4:$C$999))</f>
        <v>0</v>
      </c>
      <c r="AF93" s="149">
        <f>SUMPRODUCT(-('Gastos Gerais'!$B$4:$B$999=Analítico!$B93),-(Analítico!AF$1&gt;='Gastos Gerais'!$D$4:$D$999),-(Analítico!AF$1&lt;='Gastos Gerais'!$E$4:$E$999),-('Gastos Gerais'!$C$4:$C$999))</f>
        <v>0</v>
      </c>
      <c r="AG93" s="149">
        <f>SUMPRODUCT(-('Gastos Gerais'!$B$4:$B$999=Analítico!$B93),-(Analítico!AG$1&gt;='Gastos Gerais'!$D$4:$D$999),-(Analítico!AG$1&lt;='Gastos Gerais'!$E$4:$E$999),-('Gastos Gerais'!$C$4:$C$999))</f>
        <v>0</v>
      </c>
      <c r="AH93" s="149">
        <f>SUMPRODUCT(-('Gastos Gerais'!$B$4:$B$999=Analítico!$B93),-(Analítico!AH$1&gt;='Gastos Gerais'!$D$4:$D$999),-(Analítico!AH$1&lt;='Gastos Gerais'!$E$4:$E$999),-('Gastos Gerais'!$C$4:$C$999))</f>
        <v>0</v>
      </c>
      <c r="AI93" s="149">
        <f>SUMPRODUCT(-('Gastos Gerais'!$B$4:$B$999=Analítico!$B93),-(Analítico!AI$1&gt;='Gastos Gerais'!$D$4:$D$999),-(Analítico!AI$1&lt;='Gastos Gerais'!$E$4:$E$999),-('Gastos Gerais'!$C$4:$C$999))</f>
        <v>0</v>
      </c>
      <c r="AJ93" s="149">
        <f>SUMPRODUCT(-('Gastos Gerais'!$B$4:$B$999=Analítico!$B93),-(Analítico!AJ$1&gt;='Gastos Gerais'!$D$4:$D$999),-(Analítico!AJ$1&lt;='Gastos Gerais'!$E$4:$E$999),-('Gastos Gerais'!$C$4:$C$999))</f>
        <v>0</v>
      </c>
      <c r="AK93" s="149">
        <f>SUMPRODUCT(-('Gastos Gerais'!$B$4:$B$999=Analítico!$B93),-(Analítico!AK$1&gt;='Gastos Gerais'!$D$4:$D$999),-(Analítico!AK$1&lt;='Gastos Gerais'!$E$4:$E$999),-('Gastos Gerais'!$C$4:$C$999))</f>
        <v>0</v>
      </c>
      <c r="AL93" s="149">
        <f>SUMPRODUCT(-('Gastos Gerais'!$B$4:$B$999=Analítico!$B93),-(Analítico!AL$1&gt;='Gastos Gerais'!$D$4:$D$999),-(Analítico!AL$1&lt;='Gastos Gerais'!$E$4:$E$999),-('Gastos Gerais'!$C$4:$C$999))</f>
        <v>0</v>
      </c>
      <c r="AM93" s="149">
        <f>SUMPRODUCT(-('Gastos Gerais'!$B$4:$B$999=Analítico!$B93),-(Analítico!AM$1&gt;='Gastos Gerais'!$D$4:$D$999),-(Analítico!AM$1&lt;='Gastos Gerais'!$E$4:$E$999),-('Gastos Gerais'!$C$4:$C$999))</f>
        <v>0</v>
      </c>
      <c r="AN93" s="149">
        <f>SUMPRODUCT(-('Gastos Gerais'!$B$4:$B$999=Analítico!$B93),-(Analítico!AN$1&gt;='Gastos Gerais'!$D$4:$D$999),-(Analítico!AN$1&lt;='Gastos Gerais'!$E$4:$E$999),-('Gastos Gerais'!$C$4:$C$999))</f>
        <v>0</v>
      </c>
      <c r="AO93" s="149">
        <f>SUMPRODUCT(-('Gastos Gerais'!$B$4:$B$999=Analítico!$B93),-(Analítico!AO$1&gt;='Gastos Gerais'!$D$4:$D$999),-(Analítico!AO$1&lt;='Gastos Gerais'!$E$4:$E$999),-('Gastos Gerais'!$C$4:$C$999))</f>
        <v>0</v>
      </c>
      <c r="AP93" s="149">
        <f>SUMPRODUCT(-('Gastos Gerais'!$B$4:$B$999=Analítico!$B93),-(Analítico!AP$1&gt;='Gastos Gerais'!$D$4:$D$999),-(Analítico!AP$1&lt;='Gastos Gerais'!$E$4:$E$999),-('Gastos Gerais'!$C$4:$C$999))</f>
        <v>0</v>
      </c>
      <c r="AQ93" s="149">
        <f>SUMPRODUCT(-('Gastos Gerais'!$B$4:$B$999=Analítico!$B93),-(Analítico!AQ$1&gt;='Gastos Gerais'!$D$4:$D$999),-(Analítico!AQ$1&lt;='Gastos Gerais'!$E$4:$E$999),-('Gastos Gerais'!$C$4:$C$999))</f>
        <v>0</v>
      </c>
      <c r="AR93" s="149">
        <f>SUMPRODUCT(-('Gastos Gerais'!$B$4:$B$999=Analítico!$B93),-(Analítico!AR$1&gt;='Gastos Gerais'!$D$4:$D$999),-(Analítico!AR$1&lt;='Gastos Gerais'!$E$4:$E$999),-('Gastos Gerais'!$C$4:$C$999))</f>
        <v>0</v>
      </c>
      <c r="AS93" s="149">
        <f>SUMPRODUCT(-('Gastos Gerais'!$B$4:$B$999=Analítico!$B93),-(Analítico!AS$1&gt;='Gastos Gerais'!$D$4:$D$999),-(Analítico!AS$1&lt;='Gastos Gerais'!$E$4:$E$999),-('Gastos Gerais'!$C$4:$C$999))</f>
        <v>0</v>
      </c>
      <c r="AT93" s="149">
        <f>SUMPRODUCT(-('Gastos Gerais'!$B$4:$B$999=Analítico!$B93),-(Analítico!AT$1&gt;='Gastos Gerais'!$D$4:$D$999),-(Analítico!AT$1&lt;='Gastos Gerais'!$E$4:$E$999),-('Gastos Gerais'!$C$4:$C$999))</f>
        <v>0</v>
      </c>
      <c r="AU93" s="149">
        <f>SUMPRODUCT(-('Gastos Gerais'!$B$4:$B$999=Analítico!$B93),-(Analítico!AU$1&gt;='Gastos Gerais'!$D$4:$D$999),-(Analítico!AU$1&lt;='Gastos Gerais'!$E$4:$E$999),-('Gastos Gerais'!$C$4:$C$999))</f>
        <v>0</v>
      </c>
      <c r="AV93" s="149">
        <f>SUMPRODUCT(-('Gastos Gerais'!$B$4:$B$999=Analítico!$B93),-(Analítico!AV$1&gt;='Gastos Gerais'!$D$4:$D$999),-(Analítico!AV$1&lt;='Gastos Gerais'!$E$4:$E$999),-('Gastos Gerais'!$C$4:$C$999))</f>
        <v>0</v>
      </c>
      <c r="AW93" s="149">
        <f>SUMPRODUCT(-('Gastos Gerais'!$B$4:$B$999=Analítico!$B93),-(Analítico!AW$1&gt;='Gastos Gerais'!$D$4:$D$999),-(Analítico!AW$1&lt;='Gastos Gerais'!$E$4:$E$999),-('Gastos Gerais'!$C$4:$C$999))</f>
        <v>0</v>
      </c>
      <c r="AX93" s="149">
        <f>SUMPRODUCT(-('Gastos Gerais'!$B$4:$B$999=Analítico!$B93),-(Analítico!AX$1&gt;='Gastos Gerais'!$D$4:$D$999),-(Analítico!AX$1&lt;='Gastos Gerais'!$E$4:$E$999),-('Gastos Gerais'!$C$4:$C$999))</f>
        <v>0</v>
      </c>
      <c r="AY93" s="144">
        <f t="shared" si="51"/>
        <v>0</v>
      </c>
      <c r="AZ93" s="156">
        <f t="shared" ca="1" si="52"/>
        <v>0</v>
      </c>
      <c r="BJ93" s="247"/>
      <c r="BK93" s="247"/>
    </row>
    <row r="94" spans="1:63" s="99" customFormat="1" ht="23.25" customHeight="1">
      <c r="A94" s="216" t="s">
        <v>230</v>
      </c>
      <c r="B94" s="219" t="s">
        <v>456</v>
      </c>
      <c r="C94" s="149">
        <f>SUMPRODUCT(-('Gastos Gerais'!$B$4:$B$999=Analítico!$B94),-(Analítico!C$1&gt;='Gastos Gerais'!$D$4:$D$999),-(Analítico!C$1&lt;='Gastos Gerais'!$E$4:$E$999),-('Gastos Gerais'!$C$4:$C$999))</f>
        <v>0</v>
      </c>
      <c r="D94" s="149">
        <f>SUMPRODUCT(-('Gastos Gerais'!$B$4:$B$999=Analítico!$B94),-(Analítico!D$1&gt;='Gastos Gerais'!$D$4:$D$999),-(Analítico!D$1&lt;='Gastos Gerais'!$E$4:$E$999),-('Gastos Gerais'!$C$4:$C$999))</f>
        <v>0</v>
      </c>
      <c r="E94" s="149">
        <f>SUMPRODUCT(-('Gastos Gerais'!$B$4:$B$999=Analítico!$B94),-(Analítico!E$1&gt;='Gastos Gerais'!$D$4:$D$999),-(Analítico!E$1&lt;='Gastos Gerais'!$E$4:$E$999),-('Gastos Gerais'!$C$4:$C$999))</f>
        <v>0</v>
      </c>
      <c r="F94" s="149">
        <f>SUMPRODUCT(-('Gastos Gerais'!$B$4:$B$999=Analítico!$B94),-(Analítico!F$1&gt;='Gastos Gerais'!$D$4:$D$999),-(Analítico!F$1&lt;='Gastos Gerais'!$E$4:$E$999),-('Gastos Gerais'!$C$4:$C$999))</f>
        <v>0</v>
      </c>
      <c r="G94" s="149">
        <f>SUMPRODUCT(-('Gastos Gerais'!$B$4:$B$999=Analítico!$B94),-(Analítico!G$1&gt;='Gastos Gerais'!$D$4:$D$999),-(Analítico!G$1&lt;='Gastos Gerais'!$E$4:$E$999),-('Gastos Gerais'!$C$4:$C$999))</f>
        <v>0</v>
      </c>
      <c r="H94" s="149">
        <f>SUMPRODUCT(-('Gastos Gerais'!$B$4:$B$999=Analítico!$B94),-(Analítico!H$1&gt;='Gastos Gerais'!$D$4:$D$999),-(Analítico!H$1&lt;='Gastos Gerais'!$E$4:$E$999),-('Gastos Gerais'!$C$4:$C$999))</f>
        <v>0</v>
      </c>
      <c r="I94" s="149">
        <f>SUMPRODUCT(-('Gastos Gerais'!$B$4:$B$999=Analítico!$B94),-(Analítico!I$1&gt;='Gastos Gerais'!$D$4:$D$999),-(Analítico!I$1&lt;='Gastos Gerais'!$E$4:$E$999),-('Gastos Gerais'!$C$4:$C$999))</f>
        <v>0</v>
      </c>
      <c r="J94" s="149">
        <f>SUMPRODUCT(-('Gastos Gerais'!$B$4:$B$999=Analítico!$B94),-(Analítico!J$1&gt;='Gastos Gerais'!$D$4:$D$999),-(Analítico!J$1&lt;='Gastos Gerais'!$E$4:$E$999),-('Gastos Gerais'!$C$4:$C$999))</f>
        <v>0</v>
      </c>
      <c r="K94" s="149">
        <f>SUMPRODUCT(-('Gastos Gerais'!$B$4:$B$999=Analítico!$B94),-(Analítico!K$1&gt;='Gastos Gerais'!$D$4:$D$999),-(Analítico!K$1&lt;='Gastos Gerais'!$E$4:$E$999),-('Gastos Gerais'!$C$4:$C$999))</f>
        <v>0</v>
      </c>
      <c r="L94" s="149">
        <f>SUMPRODUCT(-('Gastos Gerais'!$B$4:$B$999=Analítico!$B94),-(Analítico!L$1&gt;='Gastos Gerais'!$D$4:$D$999),-(Analítico!L$1&lt;='Gastos Gerais'!$E$4:$E$999),-('Gastos Gerais'!$C$4:$C$999))</f>
        <v>0</v>
      </c>
      <c r="M94" s="149">
        <f>SUMPRODUCT(-('Gastos Gerais'!$B$4:$B$999=Analítico!$B94),-(Analítico!M$1&gt;='Gastos Gerais'!$D$4:$D$999),-(Analítico!M$1&lt;='Gastos Gerais'!$E$4:$E$999),-('Gastos Gerais'!$C$4:$C$999))</f>
        <v>0</v>
      </c>
      <c r="N94" s="149">
        <f>SUMPRODUCT(-('Gastos Gerais'!$B$4:$B$999=Analítico!$B94),-(Analítico!N$1&gt;='Gastos Gerais'!$D$4:$D$999),-(Analítico!N$1&lt;='Gastos Gerais'!$E$4:$E$999),-('Gastos Gerais'!$C$4:$C$999))</f>
        <v>0</v>
      </c>
      <c r="O94" s="149">
        <f>SUMPRODUCT(-('Gastos Gerais'!$B$4:$B$999=Analítico!$B94),-(Analítico!O$1&gt;='Gastos Gerais'!$D$4:$D$999),-(Analítico!O$1&lt;='Gastos Gerais'!$E$4:$E$999),-('Gastos Gerais'!$C$4:$C$999))</f>
        <v>0</v>
      </c>
      <c r="P94" s="149">
        <f>SUMPRODUCT(-('Gastos Gerais'!$B$4:$B$999=Analítico!$B94),-(Analítico!P$1&gt;='Gastos Gerais'!$D$4:$D$999),-(Analítico!P$1&lt;='Gastos Gerais'!$E$4:$E$999),-('Gastos Gerais'!$C$4:$C$999))</f>
        <v>0</v>
      </c>
      <c r="Q94" s="149">
        <f>SUMPRODUCT(-('Gastos Gerais'!$B$4:$B$999=Analítico!$B94),-(Analítico!Q$1&gt;='Gastos Gerais'!$D$4:$D$999),-(Analítico!Q$1&lt;='Gastos Gerais'!$E$4:$E$999),-('Gastos Gerais'!$C$4:$C$999))</f>
        <v>0</v>
      </c>
      <c r="R94" s="149">
        <f>SUMPRODUCT(-('Gastos Gerais'!$B$4:$B$999=Analítico!$B94),-(Analítico!R$1&gt;='Gastos Gerais'!$D$4:$D$999),-(Analítico!R$1&lt;='Gastos Gerais'!$E$4:$E$999),-('Gastos Gerais'!$C$4:$C$999))</f>
        <v>0</v>
      </c>
      <c r="S94" s="149">
        <f>SUMPRODUCT(-('Gastos Gerais'!$B$4:$B$999=Analítico!$B94),-(Analítico!S$1&gt;='Gastos Gerais'!$D$4:$D$999),-(Analítico!S$1&lt;='Gastos Gerais'!$E$4:$E$999),-('Gastos Gerais'!$C$4:$C$999))</f>
        <v>0</v>
      </c>
      <c r="T94" s="149">
        <f>SUMPRODUCT(-('Gastos Gerais'!$B$4:$B$999=Analítico!$B94),-(Analítico!T$1&gt;='Gastos Gerais'!$D$4:$D$999),-(Analítico!T$1&lt;='Gastos Gerais'!$E$4:$E$999),-('Gastos Gerais'!$C$4:$C$999))</f>
        <v>0</v>
      </c>
      <c r="U94" s="149">
        <f>SUMPRODUCT(-('Gastos Gerais'!$B$4:$B$999=Analítico!$B94),-(Analítico!U$1&gt;='Gastos Gerais'!$D$4:$D$999),-(Analítico!U$1&lt;='Gastos Gerais'!$E$4:$E$999),-('Gastos Gerais'!$C$4:$C$999))</f>
        <v>0</v>
      </c>
      <c r="V94" s="149">
        <f>SUMPRODUCT(-('Gastos Gerais'!$B$4:$B$999=Analítico!$B94),-(Analítico!V$1&gt;='Gastos Gerais'!$D$4:$D$999),-(Analítico!V$1&lt;='Gastos Gerais'!$E$4:$E$999),-('Gastos Gerais'!$C$4:$C$999))</f>
        <v>0</v>
      </c>
      <c r="W94" s="149">
        <f>SUMPRODUCT(-('Gastos Gerais'!$B$4:$B$999=Analítico!$B94),-(Analítico!W$1&gt;='Gastos Gerais'!$D$4:$D$999),-(Analítico!W$1&lt;='Gastos Gerais'!$E$4:$E$999),-('Gastos Gerais'!$C$4:$C$999))</f>
        <v>0</v>
      </c>
      <c r="X94" s="149">
        <f>SUMPRODUCT(-('Gastos Gerais'!$B$4:$B$999=Analítico!$B94),-(Analítico!X$1&gt;='Gastos Gerais'!$D$4:$D$999),-(Analítico!X$1&lt;='Gastos Gerais'!$E$4:$E$999),-('Gastos Gerais'!$C$4:$C$999))</f>
        <v>0</v>
      </c>
      <c r="Y94" s="149">
        <f>SUMPRODUCT(-('Gastos Gerais'!$B$4:$B$999=Analítico!$B94),-(Analítico!Y$1&gt;='Gastos Gerais'!$D$4:$D$999),-(Analítico!Y$1&lt;='Gastos Gerais'!$E$4:$E$999),-('Gastos Gerais'!$C$4:$C$999))</f>
        <v>0</v>
      </c>
      <c r="Z94" s="149">
        <f>SUMPRODUCT(-('Gastos Gerais'!$B$4:$B$999=Analítico!$B94),-(Analítico!Z$1&gt;='Gastos Gerais'!$D$4:$D$999),-(Analítico!Z$1&lt;='Gastos Gerais'!$E$4:$E$999),-('Gastos Gerais'!$C$4:$C$999))</f>
        <v>0</v>
      </c>
      <c r="AA94" s="149">
        <f>SUMPRODUCT(-('Gastos Gerais'!$B$4:$B$999=Analítico!$B94),-(Analítico!AA$1&gt;='Gastos Gerais'!$D$4:$D$999),-(Analítico!AA$1&lt;='Gastos Gerais'!$E$4:$E$999),-('Gastos Gerais'!$C$4:$C$999))</f>
        <v>0</v>
      </c>
      <c r="AB94" s="149">
        <f>SUMPRODUCT(-('Gastos Gerais'!$B$4:$B$999=Analítico!$B94),-(Analítico!AB$1&gt;='Gastos Gerais'!$D$4:$D$999),-(Analítico!AB$1&lt;='Gastos Gerais'!$E$4:$E$999),-('Gastos Gerais'!$C$4:$C$999))</f>
        <v>0</v>
      </c>
      <c r="AC94" s="149">
        <f>SUMPRODUCT(-('Gastos Gerais'!$B$4:$B$999=Analítico!$B94),-(Analítico!AC$1&gt;='Gastos Gerais'!$D$4:$D$999),-(Analítico!AC$1&lt;='Gastos Gerais'!$E$4:$E$999),-('Gastos Gerais'!$C$4:$C$999))</f>
        <v>0</v>
      </c>
      <c r="AD94" s="149">
        <f>SUMPRODUCT(-('Gastos Gerais'!$B$4:$B$999=Analítico!$B94),-(Analítico!AD$1&gt;='Gastos Gerais'!$D$4:$D$999),-(Analítico!AD$1&lt;='Gastos Gerais'!$E$4:$E$999),-('Gastos Gerais'!$C$4:$C$999))</f>
        <v>0</v>
      </c>
      <c r="AE94" s="149">
        <f>SUMPRODUCT(-('Gastos Gerais'!$B$4:$B$999=Analítico!$B94),-(Analítico!AE$1&gt;='Gastos Gerais'!$D$4:$D$999),-(Analítico!AE$1&lt;='Gastos Gerais'!$E$4:$E$999),-('Gastos Gerais'!$C$4:$C$999))</f>
        <v>0</v>
      </c>
      <c r="AF94" s="149">
        <f>SUMPRODUCT(-('Gastos Gerais'!$B$4:$B$999=Analítico!$B94),-(Analítico!AF$1&gt;='Gastos Gerais'!$D$4:$D$999),-(Analítico!AF$1&lt;='Gastos Gerais'!$E$4:$E$999),-('Gastos Gerais'!$C$4:$C$999))</f>
        <v>0</v>
      </c>
      <c r="AG94" s="149">
        <f>SUMPRODUCT(-('Gastos Gerais'!$B$4:$B$999=Analítico!$B94),-(Analítico!AG$1&gt;='Gastos Gerais'!$D$4:$D$999),-(Analítico!AG$1&lt;='Gastos Gerais'!$E$4:$E$999),-('Gastos Gerais'!$C$4:$C$999))</f>
        <v>0</v>
      </c>
      <c r="AH94" s="149">
        <f>SUMPRODUCT(-('Gastos Gerais'!$B$4:$B$999=Analítico!$B94),-(Analítico!AH$1&gt;='Gastos Gerais'!$D$4:$D$999),-(Analítico!AH$1&lt;='Gastos Gerais'!$E$4:$E$999),-('Gastos Gerais'!$C$4:$C$999))</f>
        <v>0</v>
      </c>
      <c r="AI94" s="149">
        <f>SUMPRODUCT(-('Gastos Gerais'!$B$4:$B$999=Analítico!$B94),-(Analítico!AI$1&gt;='Gastos Gerais'!$D$4:$D$999),-(Analítico!AI$1&lt;='Gastos Gerais'!$E$4:$E$999),-('Gastos Gerais'!$C$4:$C$999))</f>
        <v>0</v>
      </c>
      <c r="AJ94" s="149">
        <f>SUMPRODUCT(-('Gastos Gerais'!$B$4:$B$999=Analítico!$B94),-(Analítico!AJ$1&gt;='Gastos Gerais'!$D$4:$D$999),-(Analítico!AJ$1&lt;='Gastos Gerais'!$E$4:$E$999),-('Gastos Gerais'!$C$4:$C$999))</f>
        <v>0</v>
      </c>
      <c r="AK94" s="149">
        <f>SUMPRODUCT(-('Gastos Gerais'!$B$4:$B$999=Analítico!$B94),-(Analítico!AK$1&gt;='Gastos Gerais'!$D$4:$D$999),-(Analítico!AK$1&lt;='Gastos Gerais'!$E$4:$E$999),-('Gastos Gerais'!$C$4:$C$999))</f>
        <v>0</v>
      </c>
      <c r="AL94" s="149">
        <f>SUMPRODUCT(-('Gastos Gerais'!$B$4:$B$999=Analítico!$B94),-(Analítico!AL$1&gt;='Gastos Gerais'!$D$4:$D$999),-(Analítico!AL$1&lt;='Gastos Gerais'!$E$4:$E$999),-('Gastos Gerais'!$C$4:$C$999))</f>
        <v>0</v>
      </c>
      <c r="AM94" s="149">
        <f>SUMPRODUCT(-('Gastos Gerais'!$B$4:$B$999=Analítico!$B94),-(Analítico!AM$1&gt;='Gastos Gerais'!$D$4:$D$999),-(Analítico!AM$1&lt;='Gastos Gerais'!$E$4:$E$999),-('Gastos Gerais'!$C$4:$C$999))</f>
        <v>0</v>
      </c>
      <c r="AN94" s="149">
        <f>SUMPRODUCT(-('Gastos Gerais'!$B$4:$B$999=Analítico!$B94),-(Analítico!AN$1&gt;='Gastos Gerais'!$D$4:$D$999),-(Analítico!AN$1&lt;='Gastos Gerais'!$E$4:$E$999),-('Gastos Gerais'!$C$4:$C$999))</f>
        <v>0</v>
      </c>
      <c r="AO94" s="149">
        <f>SUMPRODUCT(-('Gastos Gerais'!$B$4:$B$999=Analítico!$B94),-(Analítico!AO$1&gt;='Gastos Gerais'!$D$4:$D$999),-(Analítico!AO$1&lt;='Gastos Gerais'!$E$4:$E$999),-('Gastos Gerais'!$C$4:$C$999))</f>
        <v>0</v>
      </c>
      <c r="AP94" s="149">
        <f>SUMPRODUCT(-('Gastos Gerais'!$B$4:$B$999=Analítico!$B94),-(Analítico!AP$1&gt;='Gastos Gerais'!$D$4:$D$999),-(Analítico!AP$1&lt;='Gastos Gerais'!$E$4:$E$999),-('Gastos Gerais'!$C$4:$C$999))</f>
        <v>0</v>
      </c>
      <c r="AQ94" s="149">
        <f>SUMPRODUCT(-('Gastos Gerais'!$B$4:$B$999=Analítico!$B94),-(Analítico!AQ$1&gt;='Gastos Gerais'!$D$4:$D$999),-(Analítico!AQ$1&lt;='Gastos Gerais'!$E$4:$E$999),-('Gastos Gerais'!$C$4:$C$999))</f>
        <v>0</v>
      </c>
      <c r="AR94" s="149">
        <f>SUMPRODUCT(-('Gastos Gerais'!$B$4:$B$999=Analítico!$B94),-(Analítico!AR$1&gt;='Gastos Gerais'!$D$4:$D$999),-(Analítico!AR$1&lt;='Gastos Gerais'!$E$4:$E$999),-('Gastos Gerais'!$C$4:$C$999))</f>
        <v>0</v>
      </c>
      <c r="AS94" s="149">
        <f>SUMPRODUCT(-('Gastos Gerais'!$B$4:$B$999=Analítico!$B94),-(Analítico!AS$1&gt;='Gastos Gerais'!$D$4:$D$999),-(Analítico!AS$1&lt;='Gastos Gerais'!$E$4:$E$999),-('Gastos Gerais'!$C$4:$C$999))</f>
        <v>0</v>
      </c>
      <c r="AT94" s="149">
        <f>SUMPRODUCT(-('Gastos Gerais'!$B$4:$B$999=Analítico!$B94),-(Analítico!AT$1&gt;='Gastos Gerais'!$D$4:$D$999),-(Analítico!AT$1&lt;='Gastos Gerais'!$E$4:$E$999),-('Gastos Gerais'!$C$4:$C$999))</f>
        <v>0</v>
      </c>
      <c r="AU94" s="149">
        <f>SUMPRODUCT(-('Gastos Gerais'!$B$4:$B$999=Analítico!$B94),-(Analítico!AU$1&gt;='Gastos Gerais'!$D$4:$D$999),-(Analítico!AU$1&lt;='Gastos Gerais'!$E$4:$E$999),-('Gastos Gerais'!$C$4:$C$999))</f>
        <v>0</v>
      </c>
      <c r="AV94" s="149">
        <f>SUMPRODUCT(-('Gastos Gerais'!$B$4:$B$999=Analítico!$B94),-(Analítico!AV$1&gt;='Gastos Gerais'!$D$4:$D$999),-(Analítico!AV$1&lt;='Gastos Gerais'!$E$4:$E$999),-('Gastos Gerais'!$C$4:$C$999))</f>
        <v>0</v>
      </c>
      <c r="AW94" s="149">
        <f>SUMPRODUCT(-('Gastos Gerais'!$B$4:$B$999=Analítico!$B94),-(Analítico!AW$1&gt;='Gastos Gerais'!$D$4:$D$999),-(Analítico!AW$1&lt;='Gastos Gerais'!$E$4:$E$999),-('Gastos Gerais'!$C$4:$C$999))</f>
        <v>0</v>
      </c>
      <c r="AX94" s="149">
        <f>SUMPRODUCT(-('Gastos Gerais'!$B$4:$B$999=Analítico!$B94),-(Analítico!AX$1&gt;='Gastos Gerais'!$D$4:$D$999),-(Analítico!AX$1&lt;='Gastos Gerais'!$E$4:$E$999),-('Gastos Gerais'!$C$4:$C$999))</f>
        <v>0</v>
      </c>
      <c r="AY94" s="144">
        <f t="shared" si="51"/>
        <v>0</v>
      </c>
      <c r="AZ94" s="156">
        <f t="shared" ca="1" si="52"/>
        <v>0</v>
      </c>
      <c r="BJ94" s="247"/>
      <c r="BK94" s="247"/>
    </row>
    <row r="95" spans="1:63" s="99" customFormat="1" ht="23.25" customHeight="1">
      <c r="A95" s="216" t="s">
        <v>231</v>
      </c>
      <c r="B95" s="219" t="s">
        <v>79</v>
      </c>
      <c r="C95" s="149">
        <f>SUMPRODUCT(-('Gastos Gerais'!$B$4:$B$999=Analítico!$B95),-(Analítico!C$1&gt;='Gastos Gerais'!$D$4:$D$999),-(Analítico!C$1&lt;='Gastos Gerais'!$E$4:$E$999),-('Gastos Gerais'!$C$4:$C$999))</f>
        <v>0</v>
      </c>
      <c r="D95" s="149">
        <f>SUMPRODUCT(-('Gastos Gerais'!$B$4:$B$999=Analítico!$B95),-(Analítico!D$1&gt;='Gastos Gerais'!$D$4:$D$999),-(Analítico!D$1&lt;='Gastos Gerais'!$E$4:$E$999),-('Gastos Gerais'!$C$4:$C$999))</f>
        <v>0</v>
      </c>
      <c r="E95" s="149">
        <f>SUMPRODUCT(-('Gastos Gerais'!$B$4:$B$999=Analítico!$B95),-(Analítico!E$1&gt;='Gastos Gerais'!$D$4:$D$999),-(Analítico!E$1&lt;='Gastos Gerais'!$E$4:$E$999),-('Gastos Gerais'!$C$4:$C$999))</f>
        <v>0</v>
      </c>
      <c r="F95" s="149">
        <f>SUMPRODUCT(-('Gastos Gerais'!$B$4:$B$999=Analítico!$B95),-(Analítico!F$1&gt;='Gastos Gerais'!$D$4:$D$999),-(Analítico!F$1&lt;='Gastos Gerais'!$E$4:$E$999),-('Gastos Gerais'!$C$4:$C$999))</f>
        <v>0</v>
      </c>
      <c r="G95" s="149">
        <f>SUMPRODUCT(-('Gastos Gerais'!$B$4:$B$999=Analítico!$B95),-(Analítico!G$1&gt;='Gastos Gerais'!$D$4:$D$999),-(Analítico!G$1&lt;='Gastos Gerais'!$E$4:$E$999),-('Gastos Gerais'!$C$4:$C$999))</f>
        <v>0</v>
      </c>
      <c r="H95" s="149">
        <f>SUMPRODUCT(-('Gastos Gerais'!$B$4:$B$999=Analítico!$B95),-(Analítico!H$1&gt;='Gastos Gerais'!$D$4:$D$999),-(Analítico!H$1&lt;='Gastos Gerais'!$E$4:$E$999),-('Gastos Gerais'!$C$4:$C$999))</f>
        <v>0</v>
      </c>
      <c r="I95" s="149">
        <f>SUMPRODUCT(-('Gastos Gerais'!$B$4:$B$999=Analítico!$B95),-(Analítico!I$1&gt;='Gastos Gerais'!$D$4:$D$999),-(Analítico!I$1&lt;='Gastos Gerais'!$E$4:$E$999),-('Gastos Gerais'!$C$4:$C$999))</f>
        <v>0</v>
      </c>
      <c r="J95" s="149">
        <f>SUMPRODUCT(-('Gastos Gerais'!$B$4:$B$999=Analítico!$B95),-(Analítico!J$1&gt;='Gastos Gerais'!$D$4:$D$999),-(Analítico!J$1&lt;='Gastos Gerais'!$E$4:$E$999),-('Gastos Gerais'!$C$4:$C$999))</f>
        <v>0</v>
      </c>
      <c r="K95" s="149">
        <f>SUMPRODUCT(-('Gastos Gerais'!$B$4:$B$999=Analítico!$B95),-(Analítico!K$1&gt;='Gastos Gerais'!$D$4:$D$999),-(Analítico!K$1&lt;='Gastos Gerais'!$E$4:$E$999),-('Gastos Gerais'!$C$4:$C$999))</f>
        <v>0</v>
      </c>
      <c r="L95" s="149">
        <f>SUMPRODUCT(-('Gastos Gerais'!$B$4:$B$999=Analítico!$B95),-(Analítico!L$1&gt;='Gastos Gerais'!$D$4:$D$999),-(Analítico!L$1&lt;='Gastos Gerais'!$E$4:$E$999),-('Gastos Gerais'!$C$4:$C$999))</f>
        <v>0</v>
      </c>
      <c r="M95" s="149">
        <f>SUMPRODUCT(-('Gastos Gerais'!$B$4:$B$999=Analítico!$B95),-(Analítico!M$1&gt;='Gastos Gerais'!$D$4:$D$999),-(Analítico!M$1&lt;='Gastos Gerais'!$E$4:$E$999),-('Gastos Gerais'!$C$4:$C$999))</f>
        <v>0</v>
      </c>
      <c r="N95" s="149">
        <f>SUMPRODUCT(-('Gastos Gerais'!$B$4:$B$999=Analítico!$B95),-(Analítico!N$1&gt;='Gastos Gerais'!$D$4:$D$999),-(Analítico!N$1&lt;='Gastos Gerais'!$E$4:$E$999),-('Gastos Gerais'!$C$4:$C$999))</f>
        <v>0</v>
      </c>
      <c r="O95" s="149">
        <f>SUMPRODUCT(-('Gastos Gerais'!$B$4:$B$999=Analítico!$B95),-(Analítico!O$1&gt;='Gastos Gerais'!$D$4:$D$999),-(Analítico!O$1&lt;='Gastos Gerais'!$E$4:$E$999),-('Gastos Gerais'!$C$4:$C$999))</f>
        <v>0</v>
      </c>
      <c r="P95" s="149">
        <f>SUMPRODUCT(-('Gastos Gerais'!$B$4:$B$999=Analítico!$B95),-(Analítico!P$1&gt;='Gastos Gerais'!$D$4:$D$999),-(Analítico!P$1&lt;='Gastos Gerais'!$E$4:$E$999),-('Gastos Gerais'!$C$4:$C$999))</f>
        <v>0</v>
      </c>
      <c r="Q95" s="149">
        <f>SUMPRODUCT(-('Gastos Gerais'!$B$4:$B$999=Analítico!$B95),-(Analítico!Q$1&gt;='Gastos Gerais'!$D$4:$D$999),-(Analítico!Q$1&lt;='Gastos Gerais'!$E$4:$E$999),-('Gastos Gerais'!$C$4:$C$999))</f>
        <v>0</v>
      </c>
      <c r="R95" s="149">
        <f>SUMPRODUCT(-('Gastos Gerais'!$B$4:$B$999=Analítico!$B95),-(Analítico!R$1&gt;='Gastos Gerais'!$D$4:$D$999),-(Analítico!R$1&lt;='Gastos Gerais'!$E$4:$E$999),-('Gastos Gerais'!$C$4:$C$999))</f>
        <v>0</v>
      </c>
      <c r="S95" s="149">
        <f>SUMPRODUCT(-('Gastos Gerais'!$B$4:$B$999=Analítico!$B95),-(Analítico!S$1&gt;='Gastos Gerais'!$D$4:$D$999),-(Analítico!S$1&lt;='Gastos Gerais'!$E$4:$E$999),-('Gastos Gerais'!$C$4:$C$999))</f>
        <v>0</v>
      </c>
      <c r="T95" s="149">
        <f>SUMPRODUCT(-('Gastos Gerais'!$B$4:$B$999=Analítico!$B95),-(Analítico!T$1&gt;='Gastos Gerais'!$D$4:$D$999),-(Analítico!T$1&lt;='Gastos Gerais'!$E$4:$E$999),-('Gastos Gerais'!$C$4:$C$999))</f>
        <v>0</v>
      </c>
      <c r="U95" s="149">
        <f>SUMPRODUCT(-('Gastos Gerais'!$B$4:$B$999=Analítico!$B95),-(Analítico!U$1&gt;='Gastos Gerais'!$D$4:$D$999),-(Analítico!U$1&lt;='Gastos Gerais'!$E$4:$E$999),-('Gastos Gerais'!$C$4:$C$999))</f>
        <v>0</v>
      </c>
      <c r="V95" s="149">
        <f>SUMPRODUCT(-('Gastos Gerais'!$B$4:$B$999=Analítico!$B95),-(Analítico!V$1&gt;='Gastos Gerais'!$D$4:$D$999),-(Analítico!V$1&lt;='Gastos Gerais'!$E$4:$E$999),-('Gastos Gerais'!$C$4:$C$999))</f>
        <v>0</v>
      </c>
      <c r="W95" s="149">
        <f>SUMPRODUCT(-('Gastos Gerais'!$B$4:$B$999=Analítico!$B95),-(Analítico!W$1&gt;='Gastos Gerais'!$D$4:$D$999),-(Analítico!W$1&lt;='Gastos Gerais'!$E$4:$E$999),-('Gastos Gerais'!$C$4:$C$999))</f>
        <v>0</v>
      </c>
      <c r="X95" s="149">
        <f>SUMPRODUCT(-('Gastos Gerais'!$B$4:$B$999=Analítico!$B95),-(Analítico!X$1&gt;='Gastos Gerais'!$D$4:$D$999),-(Analítico!X$1&lt;='Gastos Gerais'!$E$4:$E$999),-('Gastos Gerais'!$C$4:$C$999))</f>
        <v>0</v>
      </c>
      <c r="Y95" s="149">
        <f>SUMPRODUCT(-('Gastos Gerais'!$B$4:$B$999=Analítico!$B95),-(Analítico!Y$1&gt;='Gastos Gerais'!$D$4:$D$999),-(Analítico!Y$1&lt;='Gastos Gerais'!$E$4:$E$999),-('Gastos Gerais'!$C$4:$C$999))</f>
        <v>0</v>
      </c>
      <c r="Z95" s="149">
        <f>SUMPRODUCT(-('Gastos Gerais'!$B$4:$B$999=Analítico!$B95),-(Analítico!Z$1&gt;='Gastos Gerais'!$D$4:$D$999),-(Analítico!Z$1&lt;='Gastos Gerais'!$E$4:$E$999),-('Gastos Gerais'!$C$4:$C$999))</f>
        <v>0</v>
      </c>
      <c r="AA95" s="149">
        <f>SUMPRODUCT(-('Gastos Gerais'!$B$4:$B$999=Analítico!$B95),-(Analítico!AA$1&gt;='Gastos Gerais'!$D$4:$D$999),-(Analítico!AA$1&lt;='Gastos Gerais'!$E$4:$E$999),-('Gastos Gerais'!$C$4:$C$999))</f>
        <v>0</v>
      </c>
      <c r="AB95" s="149">
        <f>SUMPRODUCT(-('Gastos Gerais'!$B$4:$B$999=Analítico!$B95),-(Analítico!AB$1&gt;='Gastos Gerais'!$D$4:$D$999),-(Analítico!AB$1&lt;='Gastos Gerais'!$E$4:$E$999),-('Gastos Gerais'!$C$4:$C$999))</f>
        <v>0</v>
      </c>
      <c r="AC95" s="149">
        <f>SUMPRODUCT(-('Gastos Gerais'!$B$4:$B$999=Analítico!$B95),-(Analítico!AC$1&gt;='Gastos Gerais'!$D$4:$D$999),-(Analítico!AC$1&lt;='Gastos Gerais'!$E$4:$E$999),-('Gastos Gerais'!$C$4:$C$999))</f>
        <v>0</v>
      </c>
      <c r="AD95" s="149">
        <f>SUMPRODUCT(-('Gastos Gerais'!$B$4:$B$999=Analítico!$B95),-(Analítico!AD$1&gt;='Gastos Gerais'!$D$4:$D$999),-(Analítico!AD$1&lt;='Gastos Gerais'!$E$4:$E$999),-('Gastos Gerais'!$C$4:$C$999))</f>
        <v>0</v>
      </c>
      <c r="AE95" s="149">
        <f>SUMPRODUCT(-('Gastos Gerais'!$B$4:$B$999=Analítico!$B95),-(Analítico!AE$1&gt;='Gastos Gerais'!$D$4:$D$999),-(Analítico!AE$1&lt;='Gastos Gerais'!$E$4:$E$999),-('Gastos Gerais'!$C$4:$C$999))</f>
        <v>0</v>
      </c>
      <c r="AF95" s="149">
        <f>SUMPRODUCT(-('Gastos Gerais'!$B$4:$B$999=Analítico!$B95),-(Analítico!AF$1&gt;='Gastos Gerais'!$D$4:$D$999),-(Analítico!AF$1&lt;='Gastos Gerais'!$E$4:$E$999),-('Gastos Gerais'!$C$4:$C$999))</f>
        <v>0</v>
      </c>
      <c r="AG95" s="149">
        <f>SUMPRODUCT(-('Gastos Gerais'!$B$4:$B$999=Analítico!$B95),-(Analítico!AG$1&gt;='Gastos Gerais'!$D$4:$D$999),-(Analítico!AG$1&lt;='Gastos Gerais'!$E$4:$E$999),-('Gastos Gerais'!$C$4:$C$999))</f>
        <v>0</v>
      </c>
      <c r="AH95" s="149">
        <f>SUMPRODUCT(-('Gastos Gerais'!$B$4:$B$999=Analítico!$B95),-(Analítico!AH$1&gt;='Gastos Gerais'!$D$4:$D$999),-(Analítico!AH$1&lt;='Gastos Gerais'!$E$4:$E$999),-('Gastos Gerais'!$C$4:$C$999))</f>
        <v>0</v>
      </c>
      <c r="AI95" s="149">
        <f>SUMPRODUCT(-('Gastos Gerais'!$B$4:$B$999=Analítico!$B95),-(Analítico!AI$1&gt;='Gastos Gerais'!$D$4:$D$999),-(Analítico!AI$1&lt;='Gastos Gerais'!$E$4:$E$999),-('Gastos Gerais'!$C$4:$C$999))</f>
        <v>0</v>
      </c>
      <c r="AJ95" s="149">
        <f>SUMPRODUCT(-('Gastos Gerais'!$B$4:$B$999=Analítico!$B95),-(Analítico!AJ$1&gt;='Gastos Gerais'!$D$4:$D$999),-(Analítico!AJ$1&lt;='Gastos Gerais'!$E$4:$E$999),-('Gastos Gerais'!$C$4:$C$999))</f>
        <v>0</v>
      </c>
      <c r="AK95" s="149">
        <f>SUMPRODUCT(-('Gastos Gerais'!$B$4:$B$999=Analítico!$B95),-(Analítico!AK$1&gt;='Gastos Gerais'!$D$4:$D$999),-(Analítico!AK$1&lt;='Gastos Gerais'!$E$4:$E$999),-('Gastos Gerais'!$C$4:$C$999))</f>
        <v>0</v>
      </c>
      <c r="AL95" s="149">
        <f>SUMPRODUCT(-('Gastos Gerais'!$B$4:$B$999=Analítico!$B95),-(Analítico!AL$1&gt;='Gastos Gerais'!$D$4:$D$999),-(Analítico!AL$1&lt;='Gastos Gerais'!$E$4:$E$999),-('Gastos Gerais'!$C$4:$C$999))</f>
        <v>0</v>
      </c>
      <c r="AM95" s="149">
        <f>SUMPRODUCT(-('Gastos Gerais'!$B$4:$B$999=Analítico!$B95),-(Analítico!AM$1&gt;='Gastos Gerais'!$D$4:$D$999),-(Analítico!AM$1&lt;='Gastos Gerais'!$E$4:$E$999),-('Gastos Gerais'!$C$4:$C$999))</f>
        <v>0</v>
      </c>
      <c r="AN95" s="149">
        <f>SUMPRODUCT(-('Gastos Gerais'!$B$4:$B$999=Analítico!$B95),-(Analítico!AN$1&gt;='Gastos Gerais'!$D$4:$D$999),-(Analítico!AN$1&lt;='Gastos Gerais'!$E$4:$E$999),-('Gastos Gerais'!$C$4:$C$999))</f>
        <v>0</v>
      </c>
      <c r="AO95" s="149">
        <f>SUMPRODUCT(-('Gastos Gerais'!$B$4:$B$999=Analítico!$B95),-(Analítico!AO$1&gt;='Gastos Gerais'!$D$4:$D$999),-(Analítico!AO$1&lt;='Gastos Gerais'!$E$4:$E$999),-('Gastos Gerais'!$C$4:$C$999))</f>
        <v>0</v>
      </c>
      <c r="AP95" s="149">
        <f>SUMPRODUCT(-('Gastos Gerais'!$B$4:$B$999=Analítico!$B95),-(Analítico!AP$1&gt;='Gastos Gerais'!$D$4:$D$999),-(Analítico!AP$1&lt;='Gastos Gerais'!$E$4:$E$999),-('Gastos Gerais'!$C$4:$C$999))</f>
        <v>0</v>
      </c>
      <c r="AQ95" s="149">
        <f>SUMPRODUCT(-('Gastos Gerais'!$B$4:$B$999=Analítico!$B95),-(Analítico!AQ$1&gt;='Gastos Gerais'!$D$4:$D$999),-(Analítico!AQ$1&lt;='Gastos Gerais'!$E$4:$E$999),-('Gastos Gerais'!$C$4:$C$999))</f>
        <v>0</v>
      </c>
      <c r="AR95" s="149">
        <f>SUMPRODUCT(-('Gastos Gerais'!$B$4:$B$999=Analítico!$B95),-(Analítico!AR$1&gt;='Gastos Gerais'!$D$4:$D$999),-(Analítico!AR$1&lt;='Gastos Gerais'!$E$4:$E$999),-('Gastos Gerais'!$C$4:$C$999))</f>
        <v>0</v>
      </c>
      <c r="AS95" s="149">
        <f>SUMPRODUCT(-('Gastos Gerais'!$B$4:$B$999=Analítico!$B95),-(Analítico!AS$1&gt;='Gastos Gerais'!$D$4:$D$999),-(Analítico!AS$1&lt;='Gastos Gerais'!$E$4:$E$999),-('Gastos Gerais'!$C$4:$C$999))</f>
        <v>0</v>
      </c>
      <c r="AT95" s="149">
        <f>SUMPRODUCT(-('Gastos Gerais'!$B$4:$B$999=Analítico!$B95),-(Analítico!AT$1&gt;='Gastos Gerais'!$D$4:$D$999),-(Analítico!AT$1&lt;='Gastos Gerais'!$E$4:$E$999),-('Gastos Gerais'!$C$4:$C$999))</f>
        <v>0</v>
      </c>
      <c r="AU95" s="149">
        <f>SUMPRODUCT(-('Gastos Gerais'!$B$4:$B$999=Analítico!$B95),-(Analítico!AU$1&gt;='Gastos Gerais'!$D$4:$D$999),-(Analítico!AU$1&lt;='Gastos Gerais'!$E$4:$E$999),-('Gastos Gerais'!$C$4:$C$999))</f>
        <v>0</v>
      </c>
      <c r="AV95" s="149">
        <f>SUMPRODUCT(-('Gastos Gerais'!$B$4:$B$999=Analítico!$B95),-(Analítico!AV$1&gt;='Gastos Gerais'!$D$4:$D$999),-(Analítico!AV$1&lt;='Gastos Gerais'!$E$4:$E$999),-('Gastos Gerais'!$C$4:$C$999))</f>
        <v>0</v>
      </c>
      <c r="AW95" s="149">
        <f>SUMPRODUCT(-('Gastos Gerais'!$B$4:$B$999=Analítico!$B95),-(Analítico!AW$1&gt;='Gastos Gerais'!$D$4:$D$999),-(Analítico!AW$1&lt;='Gastos Gerais'!$E$4:$E$999),-('Gastos Gerais'!$C$4:$C$999))</f>
        <v>0</v>
      </c>
      <c r="AX95" s="149">
        <f>SUMPRODUCT(-('Gastos Gerais'!$B$4:$B$999=Analítico!$B95),-(Analítico!AX$1&gt;='Gastos Gerais'!$D$4:$D$999),-(Analítico!AX$1&lt;='Gastos Gerais'!$E$4:$E$999),-('Gastos Gerais'!$C$4:$C$999))</f>
        <v>0</v>
      </c>
      <c r="AY95" s="144">
        <f t="shared" si="51"/>
        <v>0</v>
      </c>
      <c r="AZ95" s="156">
        <f t="shared" ca="1" si="52"/>
        <v>0</v>
      </c>
      <c r="BJ95" s="247"/>
      <c r="BK95" s="247"/>
    </row>
    <row r="96" spans="1:63" s="99" customFormat="1" ht="23.25" customHeight="1">
      <c r="A96" s="216" t="s">
        <v>232</v>
      </c>
      <c r="B96" s="219" t="s">
        <v>72</v>
      </c>
      <c r="C96" s="149">
        <f>SUMPRODUCT(-('Gastos Gerais'!$B$4:$B$999=Analítico!$B96),-(Analítico!C$1&gt;='Gastos Gerais'!$D$4:$D$999),-(Analítico!C$1&lt;='Gastos Gerais'!$E$4:$E$999),-('Gastos Gerais'!$C$4:$C$999))</f>
        <v>0</v>
      </c>
      <c r="D96" s="149">
        <f>SUMPRODUCT(-('Gastos Gerais'!$B$4:$B$999=Analítico!$B96),-(Analítico!D$1&gt;='Gastos Gerais'!$D$4:$D$999),-(Analítico!D$1&lt;='Gastos Gerais'!$E$4:$E$999),-('Gastos Gerais'!$C$4:$C$999))</f>
        <v>0</v>
      </c>
      <c r="E96" s="149">
        <f>SUMPRODUCT(-('Gastos Gerais'!$B$4:$B$999=Analítico!$B96),-(Analítico!E$1&gt;='Gastos Gerais'!$D$4:$D$999),-(Analítico!E$1&lt;='Gastos Gerais'!$E$4:$E$999),-('Gastos Gerais'!$C$4:$C$999))</f>
        <v>0</v>
      </c>
      <c r="F96" s="149">
        <f>SUMPRODUCT(-('Gastos Gerais'!$B$4:$B$999=Analítico!$B96),-(Analítico!F$1&gt;='Gastos Gerais'!$D$4:$D$999),-(Analítico!F$1&lt;='Gastos Gerais'!$E$4:$E$999),-('Gastos Gerais'!$C$4:$C$999))</f>
        <v>0</v>
      </c>
      <c r="G96" s="149">
        <f>SUMPRODUCT(-('Gastos Gerais'!$B$4:$B$999=Analítico!$B96),-(Analítico!G$1&gt;='Gastos Gerais'!$D$4:$D$999),-(Analítico!G$1&lt;='Gastos Gerais'!$E$4:$E$999),-('Gastos Gerais'!$C$4:$C$999))</f>
        <v>0</v>
      </c>
      <c r="H96" s="149">
        <f>SUMPRODUCT(-('Gastos Gerais'!$B$4:$B$999=Analítico!$B96),-(Analítico!H$1&gt;='Gastos Gerais'!$D$4:$D$999),-(Analítico!H$1&lt;='Gastos Gerais'!$E$4:$E$999),-('Gastos Gerais'!$C$4:$C$999))</f>
        <v>0</v>
      </c>
      <c r="I96" s="149">
        <f>SUMPRODUCT(-('Gastos Gerais'!$B$4:$B$999=Analítico!$B96),-(Analítico!I$1&gt;='Gastos Gerais'!$D$4:$D$999),-(Analítico!I$1&lt;='Gastos Gerais'!$E$4:$E$999),-('Gastos Gerais'!$C$4:$C$999))</f>
        <v>0</v>
      </c>
      <c r="J96" s="149">
        <f>SUMPRODUCT(-('Gastos Gerais'!$B$4:$B$999=Analítico!$B96),-(Analítico!J$1&gt;='Gastos Gerais'!$D$4:$D$999),-(Analítico!J$1&lt;='Gastos Gerais'!$E$4:$E$999),-('Gastos Gerais'!$C$4:$C$999))</f>
        <v>0</v>
      </c>
      <c r="K96" s="149">
        <f>SUMPRODUCT(-('Gastos Gerais'!$B$4:$B$999=Analítico!$B96),-(Analítico!K$1&gt;='Gastos Gerais'!$D$4:$D$999),-(Analítico!K$1&lt;='Gastos Gerais'!$E$4:$E$999),-('Gastos Gerais'!$C$4:$C$999))</f>
        <v>0</v>
      </c>
      <c r="L96" s="149">
        <f>SUMPRODUCT(-('Gastos Gerais'!$B$4:$B$999=Analítico!$B96),-(Analítico!L$1&gt;='Gastos Gerais'!$D$4:$D$999),-(Analítico!L$1&lt;='Gastos Gerais'!$E$4:$E$999),-('Gastos Gerais'!$C$4:$C$999))</f>
        <v>0</v>
      </c>
      <c r="M96" s="149">
        <f>SUMPRODUCT(-('Gastos Gerais'!$B$4:$B$999=Analítico!$B96),-(Analítico!M$1&gt;='Gastos Gerais'!$D$4:$D$999),-(Analítico!M$1&lt;='Gastos Gerais'!$E$4:$E$999),-('Gastos Gerais'!$C$4:$C$999))</f>
        <v>0</v>
      </c>
      <c r="N96" s="149">
        <f>SUMPRODUCT(-('Gastos Gerais'!$B$4:$B$999=Analítico!$B96),-(Analítico!N$1&gt;='Gastos Gerais'!$D$4:$D$999),-(Analítico!N$1&lt;='Gastos Gerais'!$E$4:$E$999),-('Gastos Gerais'!$C$4:$C$999))</f>
        <v>0</v>
      </c>
      <c r="O96" s="149">
        <f>SUMPRODUCT(-('Gastos Gerais'!$B$4:$B$999=Analítico!$B96),-(Analítico!O$1&gt;='Gastos Gerais'!$D$4:$D$999),-(Analítico!O$1&lt;='Gastos Gerais'!$E$4:$E$999),-('Gastos Gerais'!$C$4:$C$999))</f>
        <v>0</v>
      </c>
      <c r="P96" s="149">
        <f>SUMPRODUCT(-('Gastos Gerais'!$B$4:$B$999=Analítico!$B96),-(Analítico!P$1&gt;='Gastos Gerais'!$D$4:$D$999),-(Analítico!P$1&lt;='Gastos Gerais'!$E$4:$E$999),-('Gastos Gerais'!$C$4:$C$999))</f>
        <v>0</v>
      </c>
      <c r="Q96" s="149">
        <f>SUMPRODUCT(-('Gastos Gerais'!$B$4:$B$999=Analítico!$B96),-(Analítico!Q$1&gt;='Gastos Gerais'!$D$4:$D$999),-(Analítico!Q$1&lt;='Gastos Gerais'!$E$4:$E$999),-('Gastos Gerais'!$C$4:$C$999))</f>
        <v>0</v>
      </c>
      <c r="R96" s="149">
        <f>SUMPRODUCT(-('Gastos Gerais'!$B$4:$B$999=Analítico!$B96),-(Analítico!R$1&gt;='Gastos Gerais'!$D$4:$D$999),-(Analítico!R$1&lt;='Gastos Gerais'!$E$4:$E$999),-('Gastos Gerais'!$C$4:$C$999))</f>
        <v>0</v>
      </c>
      <c r="S96" s="149">
        <f>SUMPRODUCT(-('Gastos Gerais'!$B$4:$B$999=Analítico!$B96),-(Analítico!S$1&gt;='Gastos Gerais'!$D$4:$D$999),-(Analítico!S$1&lt;='Gastos Gerais'!$E$4:$E$999),-('Gastos Gerais'!$C$4:$C$999))</f>
        <v>0</v>
      </c>
      <c r="T96" s="149">
        <f>SUMPRODUCT(-('Gastos Gerais'!$B$4:$B$999=Analítico!$B96),-(Analítico!T$1&gt;='Gastos Gerais'!$D$4:$D$999),-(Analítico!T$1&lt;='Gastos Gerais'!$E$4:$E$999),-('Gastos Gerais'!$C$4:$C$999))</f>
        <v>0</v>
      </c>
      <c r="U96" s="149">
        <f>SUMPRODUCT(-('Gastos Gerais'!$B$4:$B$999=Analítico!$B96),-(Analítico!U$1&gt;='Gastos Gerais'!$D$4:$D$999),-(Analítico!U$1&lt;='Gastos Gerais'!$E$4:$E$999),-('Gastos Gerais'!$C$4:$C$999))</f>
        <v>0</v>
      </c>
      <c r="V96" s="149">
        <f>SUMPRODUCT(-('Gastos Gerais'!$B$4:$B$999=Analítico!$B96),-(Analítico!V$1&gt;='Gastos Gerais'!$D$4:$D$999),-(Analítico!V$1&lt;='Gastos Gerais'!$E$4:$E$999),-('Gastos Gerais'!$C$4:$C$999))</f>
        <v>0</v>
      </c>
      <c r="W96" s="149">
        <f>SUMPRODUCT(-('Gastos Gerais'!$B$4:$B$999=Analítico!$B96),-(Analítico!W$1&gt;='Gastos Gerais'!$D$4:$D$999),-(Analítico!W$1&lt;='Gastos Gerais'!$E$4:$E$999),-('Gastos Gerais'!$C$4:$C$999))</f>
        <v>0</v>
      </c>
      <c r="X96" s="149">
        <f>SUMPRODUCT(-('Gastos Gerais'!$B$4:$B$999=Analítico!$B96),-(Analítico!X$1&gt;='Gastos Gerais'!$D$4:$D$999),-(Analítico!X$1&lt;='Gastos Gerais'!$E$4:$E$999),-('Gastos Gerais'!$C$4:$C$999))</f>
        <v>0</v>
      </c>
      <c r="Y96" s="149">
        <f>SUMPRODUCT(-('Gastos Gerais'!$B$4:$B$999=Analítico!$B96),-(Analítico!Y$1&gt;='Gastos Gerais'!$D$4:$D$999),-(Analítico!Y$1&lt;='Gastos Gerais'!$E$4:$E$999),-('Gastos Gerais'!$C$4:$C$999))</f>
        <v>0</v>
      </c>
      <c r="Z96" s="149">
        <f>SUMPRODUCT(-('Gastos Gerais'!$B$4:$B$999=Analítico!$B96),-(Analítico!Z$1&gt;='Gastos Gerais'!$D$4:$D$999),-(Analítico!Z$1&lt;='Gastos Gerais'!$E$4:$E$999),-('Gastos Gerais'!$C$4:$C$999))</f>
        <v>0</v>
      </c>
      <c r="AA96" s="149">
        <f>SUMPRODUCT(-('Gastos Gerais'!$B$4:$B$999=Analítico!$B96),-(Analítico!AA$1&gt;='Gastos Gerais'!$D$4:$D$999),-(Analítico!AA$1&lt;='Gastos Gerais'!$E$4:$E$999),-('Gastos Gerais'!$C$4:$C$999))</f>
        <v>0</v>
      </c>
      <c r="AB96" s="149">
        <f>SUMPRODUCT(-('Gastos Gerais'!$B$4:$B$999=Analítico!$B96),-(Analítico!AB$1&gt;='Gastos Gerais'!$D$4:$D$999),-(Analítico!AB$1&lt;='Gastos Gerais'!$E$4:$E$999),-('Gastos Gerais'!$C$4:$C$999))</f>
        <v>0</v>
      </c>
      <c r="AC96" s="149">
        <f>SUMPRODUCT(-('Gastos Gerais'!$B$4:$B$999=Analítico!$B96),-(Analítico!AC$1&gt;='Gastos Gerais'!$D$4:$D$999),-(Analítico!AC$1&lt;='Gastos Gerais'!$E$4:$E$999),-('Gastos Gerais'!$C$4:$C$999))</f>
        <v>0</v>
      </c>
      <c r="AD96" s="149">
        <f>SUMPRODUCT(-('Gastos Gerais'!$B$4:$B$999=Analítico!$B96),-(Analítico!AD$1&gt;='Gastos Gerais'!$D$4:$D$999),-(Analítico!AD$1&lt;='Gastos Gerais'!$E$4:$E$999),-('Gastos Gerais'!$C$4:$C$999))</f>
        <v>0</v>
      </c>
      <c r="AE96" s="149">
        <f>SUMPRODUCT(-('Gastos Gerais'!$B$4:$B$999=Analítico!$B96),-(Analítico!AE$1&gt;='Gastos Gerais'!$D$4:$D$999),-(Analítico!AE$1&lt;='Gastos Gerais'!$E$4:$E$999),-('Gastos Gerais'!$C$4:$C$999))</f>
        <v>0</v>
      </c>
      <c r="AF96" s="149">
        <f>SUMPRODUCT(-('Gastos Gerais'!$B$4:$B$999=Analítico!$B96),-(Analítico!AF$1&gt;='Gastos Gerais'!$D$4:$D$999),-(Analítico!AF$1&lt;='Gastos Gerais'!$E$4:$E$999),-('Gastos Gerais'!$C$4:$C$999))</f>
        <v>0</v>
      </c>
      <c r="AG96" s="149">
        <f>SUMPRODUCT(-('Gastos Gerais'!$B$4:$B$999=Analítico!$B96),-(Analítico!AG$1&gt;='Gastos Gerais'!$D$4:$D$999),-(Analítico!AG$1&lt;='Gastos Gerais'!$E$4:$E$999),-('Gastos Gerais'!$C$4:$C$999))</f>
        <v>0</v>
      </c>
      <c r="AH96" s="149">
        <f>SUMPRODUCT(-('Gastos Gerais'!$B$4:$B$999=Analítico!$B96),-(Analítico!AH$1&gt;='Gastos Gerais'!$D$4:$D$999),-(Analítico!AH$1&lt;='Gastos Gerais'!$E$4:$E$999),-('Gastos Gerais'!$C$4:$C$999))</f>
        <v>0</v>
      </c>
      <c r="AI96" s="149">
        <f>SUMPRODUCT(-('Gastos Gerais'!$B$4:$B$999=Analítico!$B96),-(Analítico!AI$1&gt;='Gastos Gerais'!$D$4:$D$999),-(Analítico!AI$1&lt;='Gastos Gerais'!$E$4:$E$999),-('Gastos Gerais'!$C$4:$C$999))</f>
        <v>0</v>
      </c>
      <c r="AJ96" s="149">
        <f>SUMPRODUCT(-('Gastos Gerais'!$B$4:$B$999=Analítico!$B96),-(Analítico!AJ$1&gt;='Gastos Gerais'!$D$4:$D$999),-(Analítico!AJ$1&lt;='Gastos Gerais'!$E$4:$E$999),-('Gastos Gerais'!$C$4:$C$999))</f>
        <v>0</v>
      </c>
      <c r="AK96" s="149">
        <f>SUMPRODUCT(-('Gastos Gerais'!$B$4:$B$999=Analítico!$B96),-(Analítico!AK$1&gt;='Gastos Gerais'!$D$4:$D$999),-(Analítico!AK$1&lt;='Gastos Gerais'!$E$4:$E$999),-('Gastos Gerais'!$C$4:$C$999))</f>
        <v>0</v>
      </c>
      <c r="AL96" s="149">
        <f>SUMPRODUCT(-('Gastos Gerais'!$B$4:$B$999=Analítico!$B96),-(Analítico!AL$1&gt;='Gastos Gerais'!$D$4:$D$999),-(Analítico!AL$1&lt;='Gastos Gerais'!$E$4:$E$999),-('Gastos Gerais'!$C$4:$C$999))</f>
        <v>0</v>
      </c>
      <c r="AM96" s="149">
        <f>SUMPRODUCT(-('Gastos Gerais'!$B$4:$B$999=Analítico!$B96),-(Analítico!AM$1&gt;='Gastos Gerais'!$D$4:$D$999),-(Analítico!AM$1&lt;='Gastos Gerais'!$E$4:$E$999),-('Gastos Gerais'!$C$4:$C$999))</f>
        <v>0</v>
      </c>
      <c r="AN96" s="149">
        <f>SUMPRODUCT(-('Gastos Gerais'!$B$4:$B$999=Analítico!$B96),-(Analítico!AN$1&gt;='Gastos Gerais'!$D$4:$D$999),-(Analítico!AN$1&lt;='Gastos Gerais'!$E$4:$E$999),-('Gastos Gerais'!$C$4:$C$999))</f>
        <v>0</v>
      </c>
      <c r="AO96" s="149">
        <f>SUMPRODUCT(-('Gastos Gerais'!$B$4:$B$999=Analítico!$B96),-(Analítico!AO$1&gt;='Gastos Gerais'!$D$4:$D$999),-(Analítico!AO$1&lt;='Gastos Gerais'!$E$4:$E$999),-('Gastos Gerais'!$C$4:$C$999))</f>
        <v>0</v>
      </c>
      <c r="AP96" s="149">
        <f>SUMPRODUCT(-('Gastos Gerais'!$B$4:$B$999=Analítico!$B96),-(Analítico!AP$1&gt;='Gastos Gerais'!$D$4:$D$999),-(Analítico!AP$1&lt;='Gastos Gerais'!$E$4:$E$999),-('Gastos Gerais'!$C$4:$C$999))</f>
        <v>0</v>
      </c>
      <c r="AQ96" s="149">
        <f>SUMPRODUCT(-('Gastos Gerais'!$B$4:$B$999=Analítico!$B96),-(Analítico!AQ$1&gt;='Gastos Gerais'!$D$4:$D$999),-(Analítico!AQ$1&lt;='Gastos Gerais'!$E$4:$E$999),-('Gastos Gerais'!$C$4:$C$999))</f>
        <v>0</v>
      </c>
      <c r="AR96" s="149">
        <f>SUMPRODUCT(-('Gastos Gerais'!$B$4:$B$999=Analítico!$B96),-(Analítico!AR$1&gt;='Gastos Gerais'!$D$4:$D$999),-(Analítico!AR$1&lt;='Gastos Gerais'!$E$4:$E$999),-('Gastos Gerais'!$C$4:$C$999))</f>
        <v>0</v>
      </c>
      <c r="AS96" s="149">
        <f>SUMPRODUCT(-('Gastos Gerais'!$B$4:$B$999=Analítico!$B96),-(Analítico!AS$1&gt;='Gastos Gerais'!$D$4:$D$999),-(Analítico!AS$1&lt;='Gastos Gerais'!$E$4:$E$999),-('Gastos Gerais'!$C$4:$C$999))</f>
        <v>0</v>
      </c>
      <c r="AT96" s="149">
        <f>SUMPRODUCT(-('Gastos Gerais'!$B$4:$B$999=Analítico!$B96),-(Analítico!AT$1&gt;='Gastos Gerais'!$D$4:$D$999),-(Analítico!AT$1&lt;='Gastos Gerais'!$E$4:$E$999),-('Gastos Gerais'!$C$4:$C$999))</f>
        <v>0</v>
      </c>
      <c r="AU96" s="149">
        <f>SUMPRODUCT(-('Gastos Gerais'!$B$4:$B$999=Analítico!$B96),-(Analítico!AU$1&gt;='Gastos Gerais'!$D$4:$D$999),-(Analítico!AU$1&lt;='Gastos Gerais'!$E$4:$E$999),-('Gastos Gerais'!$C$4:$C$999))</f>
        <v>0</v>
      </c>
      <c r="AV96" s="149">
        <f>SUMPRODUCT(-('Gastos Gerais'!$B$4:$B$999=Analítico!$B96),-(Analítico!AV$1&gt;='Gastos Gerais'!$D$4:$D$999),-(Analítico!AV$1&lt;='Gastos Gerais'!$E$4:$E$999),-('Gastos Gerais'!$C$4:$C$999))</f>
        <v>0</v>
      </c>
      <c r="AW96" s="149">
        <f>SUMPRODUCT(-('Gastos Gerais'!$B$4:$B$999=Analítico!$B96),-(Analítico!AW$1&gt;='Gastos Gerais'!$D$4:$D$999),-(Analítico!AW$1&lt;='Gastos Gerais'!$E$4:$E$999),-('Gastos Gerais'!$C$4:$C$999))</f>
        <v>0</v>
      </c>
      <c r="AX96" s="149">
        <f>SUMPRODUCT(-('Gastos Gerais'!$B$4:$B$999=Analítico!$B96),-(Analítico!AX$1&gt;='Gastos Gerais'!$D$4:$D$999),-(Analítico!AX$1&lt;='Gastos Gerais'!$E$4:$E$999),-('Gastos Gerais'!$C$4:$C$999))</f>
        <v>0</v>
      </c>
      <c r="AY96" s="144">
        <f t="shared" si="51"/>
        <v>0</v>
      </c>
      <c r="AZ96" s="156">
        <f t="shared" ca="1" si="52"/>
        <v>0</v>
      </c>
      <c r="BJ96" s="247"/>
      <c r="BK96" s="247"/>
    </row>
    <row r="97" spans="1:63" s="99" customFormat="1" ht="23.25" customHeight="1">
      <c r="A97" s="216" t="s">
        <v>233</v>
      </c>
      <c r="B97" s="219" t="s">
        <v>279</v>
      </c>
      <c r="C97" s="149">
        <f>SUMPRODUCT(-('Gastos Gerais'!$B$4:$B$999=Analítico!$B97),-(Analítico!C$1&gt;='Gastos Gerais'!$D$4:$D$999),-(Analítico!C$1&lt;='Gastos Gerais'!$E$4:$E$999),-('Gastos Gerais'!$C$4:$C$999))</f>
        <v>0</v>
      </c>
      <c r="D97" s="149">
        <f>SUMPRODUCT(-('Gastos Gerais'!$B$4:$B$999=Analítico!$B97),-(Analítico!D$1&gt;='Gastos Gerais'!$D$4:$D$999),-(Analítico!D$1&lt;='Gastos Gerais'!$E$4:$E$999),-('Gastos Gerais'!$C$4:$C$999))</f>
        <v>0</v>
      </c>
      <c r="E97" s="149">
        <f>SUMPRODUCT(-('Gastos Gerais'!$B$4:$B$999=Analítico!$B97),-(Analítico!E$1&gt;='Gastos Gerais'!$D$4:$D$999),-(Analítico!E$1&lt;='Gastos Gerais'!$E$4:$E$999),-('Gastos Gerais'!$C$4:$C$999))</f>
        <v>0</v>
      </c>
      <c r="F97" s="149">
        <f>SUMPRODUCT(-('Gastos Gerais'!$B$4:$B$999=Analítico!$B97),-(Analítico!F$1&gt;='Gastos Gerais'!$D$4:$D$999),-(Analítico!F$1&lt;='Gastos Gerais'!$E$4:$E$999),-('Gastos Gerais'!$C$4:$C$999))</f>
        <v>0</v>
      </c>
      <c r="G97" s="149">
        <f>SUMPRODUCT(-('Gastos Gerais'!$B$4:$B$999=Analítico!$B97),-(Analítico!G$1&gt;='Gastos Gerais'!$D$4:$D$999),-(Analítico!G$1&lt;='Gastos Gerais'!$E$4:$E$999),-('Gastos Gerais'!$C$4:$C$999))</f>
        <v>0</v>
      </c>
      <c r="H97" s="149">
        <f>SUMPRODUCT(-('Gastos Gerais'!$B$4:$B$999=Analítico!$B97),-(Analítico!H$1&gt;='Gastos Gerais'!$D$4:$D$999),-(Analítico!H$1&lt;='Gastos Gerais'!$E$4:$E$999),-('Gastos Gerais'!$C$4:$C$999))</f>
        <v>0</v>
      </c>
      <c r="I97" s="149">
        <f>SUMPRODUCT(-('Gastos Gerais'!$B$4:$B$999=Analítico!$B97),-(Analítico!I$1&gt;='Gastos Gerais'!$D$4:$D$999),-(Analítico!I$1&lt;='Gastos Gerais'!$E$4:$E$999),-('Gastos Gerais'!$C$4:$C$999))</f>
        <v>0</v>
      </c>
      <c r="J97" s="149">
        <f>SUMPRODUCT(-('Gastos Gerais'!$B$4:$B$999=Analítico!$B97),-(Analítico!J$1&gt;='Gastos Gerais'!$D$4:$D$999),-(Analítico!J$1&lt;='Gastos Gerais'!$E$4:$E$999),-('Gastos Gerais'!$C$4:$C$999))</f>
        <v>0</v>
      </c>
      <c r="K97" s="149">
        <f>SUMPRODUCT(-('Gastos Gerais'!$B$4:$B$999=Analítico!$B97),-(Analítico!K$1&gt;='Gastos Gerais'!$D$4:$D$999),-(Analítico!K$1&lt;='Gastos Gerais'!$E$4:$E$999),-('Gastos Gerais'!$C$4:$C$999))</f>
        <v>0</v>
      </c>
      <c r="L97" s="149">
        <f>SUMPRODUCT(-('Gastos Gerais'!$B$4:$B$999=Analítico!$B97),-(Analítico!L$1&gt;='Gastos Gerais'!$D$4:$D$999),-(Analítico!L$1&lt;='Gastos Gerais'!$E$4:$E$999),-('Gastos Gerais'!$C$4:$C$999))</f>
        <v>0</v>
      </c>
      <c r="M97" s="149">
        <f>SUMPRODUCT(-('Gastos Gerais'!$B$4:$B$999=Analítico!$B97),-(Analítico!M$1&gt;='Gastos Gerais'!$D$4:$D$999),-(Analítico!M$1&lt;='Gastos Gerais'!$E$4:$E$999),-('Gastos Gerais'!$C$4:$C$999))</f>
        <v>0</v>
      </c>
      <c r="N97" s="149">
        <f>SUMPRODUCT(-('Gastos Gerais'!$B$4:$B$999=Analítico!$B97),-(Analítico!N$1&gt;='Gastos Gerais'!$D$4:$D$999),-(Analítico!N$1&lt;='Gastos Gerais'!$E$4:$E$999),-('Gastos Gerais'!$C$4:$C$999))</f>
        <v>0</v>
      </c>
      <c r="O97" s="149">
        <f>SUMPRODUCT(-('Gastos Gerais'!$B$4:$B$999=Analítico!$B97),-(Analítico!O$1&gt;='Gastos Gerais'!$D$4:$D$999),-(Analítico!O$1&lt;='Gastos Gerais'!$E$4:$E$999),-('Gastos Gerais'!$C$4:$C$999))</f>
        <v>0</v>
      </c>
      <c r="P97" s="149">
        <f>SUMPRODUCT(-('Gastos Gerais'!$B$4:$B$999=Analítico!$B97),-(Analítico!P$1&gt;='Gastos Gerais'!$D$4:$D$999),-(Analítico!P$1&lt;='Gastos Gerais'!$E$4:$E$999),-('Gastos Gerais'!$C$4:$C$999))</f>
        <v>0</v>
      </c>
      <c r="Q97" s="149">
        <f>SUMPRODUCT(-('Gastos Gerais'!$B$4:$B$999=Analítico!$B97),-(Analítico!Q$1&gt;='Gastos Gerais'!$D$4:$D$999),-(Analítico!Q$1&lt;='Gastos Gerais'!$E$4:$E$999),-('Gastos Gerais'!$C$4:$C$999))</f>
        <v>0</v>
      </c>
      <c r="R97" s="149">
        <f>SUMPRODUCT(-('Gastos Gerais'!$B$4:$B$999=Analítico!$B97),-(Analítico!R$1&gt;='Gastos Gerais'!$D$4:$D$999),-(Analítico!R$1&lt;='Gastos Gerais'!$E$4:$E$999),-('Gastos Gerais'!$C$4:$C$999))</f>
        <v>0</v>
      </c>
      <c r="S97" s="149">
        <f>SUMPRODUCT(-('Gastos Gerais'!$B$4:$B$999=Analítico!$B97),-(Analítico!S$1&gt;='Gastos Gerais'!$D$4:$D$999),-(Analítico!S$1&lt;='Gastos Gerais'!$E$4:$E$999),-('Gastos Gerais'!$C$4:$C$999))</f>
        <v>0</v>
      </c>
      <c r="T97" s="149">
        <f>SUMPRODUCT(-('Gastos Gerais'!$B$4:$B$999=Analítico!$B97),-(Analítico!T$1&gt;='Gastos Gerais'!$D$4:$D$999),-(Analítico!T$1&lt;='Gastos Gerais'!$E$4:$E$999),-('Gastos Gerais'!$C$4:$C$999))</f>
        <v>0</v>
      </c>
      <c r="U97" s="149">
        <f>SUMPRODUCT(-('Gastos Gerais'!$B$4:$B$999=Analítico!$B97),-(Analítico!U$1&gt;='Gastos Gerais'!$D$4:$D$999),-(Analítico!U$1&lt;='Gastos Gerais'!$E$4:$E$999),-('Gastos Gerais'!$C$4:$C$999))</f>
        <v>0</v>
      </c>
      <c r="V97" s="149">
        <f>SUMPRODUCT(-('Gastos Gerais'!$B$4:$B$999=Analítico!$B97),-(Analítico!V$1&gt;='Gastos Gerais'!$D$4:$D$999),-(Analítico!V$1&lt;='Gastos Gerais'!$E$4:$E$999),-('Gastos Gerais'!$C$4:$C$999))</f>
        <v>0</v>
      </c>
      <c r="W97" s="149">
        <f>SUMPRODUCT(-('Gastos Gerais'!$B$4:$B$999=Analítico!$B97),-(Analítico!W$1&gt;='Gastos Gerais'!$D$4:$D$999),-(Analítico!W$1&lt;='Gastos Gerais'!$E$4:$E$999),-('Gastos Gerais'!$C$4:$C$999))</f>
        <v>0</v>
      </c>
      <c r="X97" s="149">
        <f>SUMPRODUCT(-('Gastos Gerais'!$B$4:$B$999=Analítico!$B97),-(Analítico!X$1&gt;='Gastos Gerais'!$D$4:$D$999),-(Analítico!X$1&lt;='Gastos Gerais'!$E$4:$E$999),-('Gastos Gerais'!$C$4:$C$999))</f>
        <v>0</v>
      </c>
      <c r="Y97" s="149">
        <f>SUMPRODUCT(-('Gastos Gerais'!$B$4:$B$999=Analítico!$B97),-(Analítico!Y$1&gt;='Gastos Gerais'!$D$4:$D$999),-(Analítico!Y$1&lt;='Gastos Gerais'!$E$4:$E$999),-('Gastos Gerais'!$C$4:$C$999))</f>
        <v>0</v>
      </c>
      <c r="Z97" s="149">
        <f>SUMPRODUCT(-('Gastos Gerais'!$B$4:$B$999=Analítico!$B97),-(Analítico!Z$1&gt;='Gastos Gerais'!$D$4:$D$999),-(Analítico!Z$1&lt;='Gastos Gerais'!$E$4:$E$999),-('Gastos Gerais'!$C$4:$C$999))</f>
        <v>0</v>
      </c>
      <c r="AA97" s="149">
        <f>SUMPRODUCT(-('Gastos Gerais'!$B$4:$B$999=Analítico!$B97),-(Analítico!AA$1&gt;='Gastos Gerais'!$D$4:$D$999),-(Analítico!AA$1&lt;='Gastos Gerais'!$E$4:$E$999),-('Gastos Gerais'!$C$4:$C$999))</f>
        <v>0</v>
      </c>
      <c r="AB97" s="149">
        <f>SUMPRODUCT(-('Gastos Gerais'!$B$4:$B$999=Analítico!$B97),-(Analítico!AB$1&gt;='Gastos Gerais'!$D$4:$D$999),-(Analítico!AB$1&lt;='Gastos Gerais'!$E$4:$E$999),-('Gastos Gerais'!$C$4:$C$999))</f>
        <v>0</v>
      </c>
      <c r="AC97" s="149">
        <f>SUMPRODUCT(-('Gastos Gerais'!$B$4:$B$999=Analítico!$B97),-(Analítico!AC$1&gt;='Gastos Gerais'!$D$4:$D$999),-(Analítico!AC$1&lt;='Gastos Gerais'!$E$4:$E$999),-('Gastos Gerais'!$C$4:$C$999))</f>
        <v>0</v>
      </c>
      <c r="AD97" s="149">
        <f>SUMPRODUCT(-('Gastos Gerais'!$B$4:$B$999=Analítico!$B97),-(Analítico!AD$1&gt;='Gastos Gerais'!$D$4:$D$999),-(Analítico!AD$1&lt;='Gastos Gerais'!$E$4:$E$999),-('Gastos Gerais'!$C$4:$C$999))</f>
        <v>0</v>
      </c>
      <c r="AE97" s="149">
        <f>SUMPRODUCT(-('Gastos Gerais'!$B$4:$B$999=Analítico!$B97),-(Analítico!AE$1&gt;='Gastos Gerais'!$D$4:$D$999),-(Analítico!AE$1&lt;='Gastos Gerais'!$E$4:$E$999),-('Gastos Gerais'!$C$4:$C$999))</f>
        <v>0</v>
      </c>
      <c r="AF97" s="149">
        <f>SUMPRODUCT(-('Gastos Gerais'!$B$4:$B$999=Analítico!$B97),-(Analítico!AF$1&gt;='Gastos Gerais'!$D$4:$D$999),-(Analítico!AF$1&lt;='Gastos Gerais'!$E$4:$E$999),-('Gastos Gerais'!$C$4:$C$999))</f>
        <v>0</v>
      </c>
      <c r="AG97" s="149">
        <f>SUMPRODUCT(-('Gastos Gerais'!$B$4:$B$999=Analítico!$B97),-(Analítico!AG$1&gt;='Gastos Gerais'!$D$4:$D$999),-(Analítico!AG$1&lt;='Gastos Gerais'!$E$4:$E$999),-('Gastos Gerais'!$C$4:$C$999))</f>
        <v>0</v>
      </c>
      <c r="AH97" s="149">
        <f>SUMPRODUCT(-('Gastos Gerais'!$B$4:$B$999=Analítico!$B97),-(Analítico!AH$1&gt;='Gastos Gerais'!$D$4:$D$999),-(Analítico!AH$1&lt;='Gastos Gerais'!$E$4:$E$999),-('Gastos Gerais'!$C$4:$C$999))</f>
        <v>0</v>
      </c>
      <c r="AI97" s="149">
        <f>SUMPRODUCT(-('Gastos Gerais'!$B$4:$B$999=Analítico!$B97),-(Analítico!AI$1&gt;='Gastos Gerais'!$D$4:$D$999),-(Analítico!AI$1&lt;='Gastos Gerais'!$E$4:$E$999),-('Gastos Gerais'!$C$4:$C$999))</f>
        <v>0</v>
      </c>
      <c r="AJ97" s="149">
        <f>SUMPRODUCT(-('Gastos Gerais'!$B$4:$B$999=Analítico!$B97),-(Analítico!AJ$1&gt;='Gastos Gerais'!$D$4:$D$999),-(Analítico!AJ$1&lt;='Gastos Gerais'!$E$4:$E$999),-('Gastos Gerais'!$C$4:$C$999))</f>
        <v>0</v>
      </c>
      <c r="AK97" s="149">
        <f>SUMPRODUCT(-('Gastos Gerais'!$B$4:$B$999=Analítico!$B97),-(Analítico!AK$1&gt;='Gastos Gerais'!$D$4:$D$999),-(Analítico!AK$1&lt;='Gastos Gerais'!$E$4:$E$999),-('Gastos Gerais'!$C$4:$C$999))</f>
        <v>0</v>
      </c>
      <c r="AL97" s="149">
        <f>SUMPRODUCT(-('Gastos Gerais'!$B$4:$B$999=Analítico!$B97),-(Analítico!AL$1&gt;='Gastos Gerais'!$D$4:$D$999),-(Analítico!AL$1&lt;='Gastos Gerais'!$E$4:$E$999),-('Gastos Gerais'!$C$4:$C$999))</f>
        <v>0</v>
      </c>
      <c r="AM97" s="149">
        <f>SUMPRODUCT(-('Gastos Gerais'!$B$4:$B$999=Analítico!$B97),-(Analítico!AM$1&gt;='Gastos Gerais'!$D$4:$D$999),-(Analítico!AM$1&lt;='Gastos Gerais'!$E$4:$E$999),-('Gastos Gerais'!$C$4:$C$999))</f>
        <v>0</v>
      </c>
      <c r="AN97" s="149">
        <f>SUMPRODUCT(-('Gastos Gerais'!$B$4:$B$999=Analítico!$B97),-(Analítico!AN$1&gt;='Gastos Gerais'!$D$4:$D$999),-(Analítico!AN$1&lt;='Gastos Gerais'!$E$4:$E$999),-('Gastos Gerais'!$C$4:$C$999))</f>
        <v>0</v>
      </c>
      <c r="AO97" s="149">
        <f>SUMPRODUCT(-('Gastos Gerais'!$B$4:$B$999=Analítico!$B97),-(Analítico!AO$1&gt;='Gastos Gerais'!$D$4:$D$999),-(Analítico!AO$1&lt;='Gastos Gerais'!$E$4:$E$999),-('Gastos Gerais'!$C$4:$C$999))</f>
        <v>0</v>
      </c>
      <c r="AP97" s="149">
        <f>SUMPRODUCT(-('Gastos Gerais'!$B$4:$B$999=Analítico!$B97),-(Analítico!AP$1&gt;='Gastos Gerais'!$D$4:$D$999),-(Analítico!AP$1&lt;='Gastos Gerais'!$E$4:$E$999),-('Gastos Gerais'!$C$4:$C$999))</f>
        <v>0</v>
      </c>
      <c r="AQ97" s="149">
        <f>SUMPRODUCT(-('Gastos Gerais'!$B$4:$B$999=Analítico!$B97),-(Analítico!AQ$1&gt;='Gastos Gerais'!$D$4:$D$999),-(Analítico!AQ$1&lt;='Gastos Gerais'!$E$4:$E$999),-('Gastos Gerais'!$C$4:$C$999))</f>
        <v>0</v>
      </c>
      <c r="AR97" s="149">
        <f>SUMPRODUCT(-('Gastos Gerais'!$B$4:$B$999=Analítico!$B97),-(Analítico!AR$1&gt;='Gastos Gerais'!$D$4:$D$999),-(Analítico!AR$1&lt;='Gastos Gerais'!$E$4:$E$999),-('Gastos Gerais'!$C$4:$C$999))</f>
        <v>0</v>
      </c>
      <c r="AS97" s="149">
        <f>SUMPRODUCT(-('Gastos Gerais'!$B$4:$B$999=Analítico!$B97),-(Analítico!AS$1&gt;='Gastos Gerais'!$D$4:$D$999),-(Analítico!AS$1&lt;='Gastos Gerais'!$E$4:$E$999),-('Gastos Gerais'!$C$4:$C$999))</f>
        <v>0</v>
      </c>
      <c r="AT97" s="149">
        <f>SUMPRODUCT(-('Gastos Gerais'!$B$4:$B$999=Analítico!$B97),-(Analítico!AT$1&gt;='Gastos Gerais'!$D$4:$D$999),-(Analítico!AT$1&lt;='Gastos Gerais'!$E$4:$E$999),-('Gastos Gerais'!$C$4:$C$999))</f>
        <v>0</v>
      </c>
      <c r="AU97" s="149">
        <f>SUMPRODUCT(-('Gastos Gerais'!$B$4:$B$999=Analítico!$B97),-(Analítico!AU$1&gt;='Gastos Gerais'!$D$4:$D$999),-(Analítico!AU$1&lt;='Gastos Gerais'!$E$4:$E$999),-('Gastos Gerais'!$C$4:$C$999))</f>
        <v>0</v>
      </c>
      <c r="AV97" s="149">
        <f>SUMPRODUCT(-('Gastos Gerais'!$B$4:$B$999=Analítico!$B97),-(Analítico!AV$1&gt;='Gastos Gerais'!$D$4:$D$999),-(Analítico!AV$1&lt;='Gastos Gerais'!$E$4:$E$999),-('Gastos Gerais'!$C$4:$C$999))</f>
        <v>0</v>
      </c>
      <c r="AW97" s="149">
        <f>SUMPRODUCT(-('Gastos Gerais'!$B$4:$B$999=Analítico!$B97),-(Analítico!AW$1&gt;='Gastos Gerais'!$D$4:$D$999),-(Analítico!AW$1&lt;='Gastos Gerais'!$E$4:$E$999),-('Gastos Gerais'!$C$4:$C$999))</f>
        <v>0</v>
      </c>
      <c r="AX97" s="149">
        <f>SUMPRODUCT(-('Gastos Gerais'!$B$4:$B$999=Analítico!$B97),-(Analítico!AX$1&gt;='Gastos Gerais'!$D$4:$D$999),-(Analítico!AX$1&lt;='Gastos Gerais'!$E$4:$E$999),-('Gastos Gerais'!$C$4:$C$999))</f>
        <v>0</v>
      </c>
      <c r="AY97" s="144">
        <f t="shared" si="51"/>
        <v>0</v>
      </c>
      <c r="AZ97" s="156">
        <f t="shared" ca="1" si="52"/>
        <v>0</v>
      </c>
      <c r="BJ97" s="247"/>
      <c r="BK97" s="247"/>
    </row>
    <row r="98" spans="1:63" s="99" customFormat="1" ht="23.25" customHeight="1">
      <c r="A98" s="216" t="s">
        <v>234</v>
      </c>
      <c r="B98" s="219" t="s">
        <v>457</v>
      </c>
      <c r="C98" s="149">
        <f>SUMPRODUCT(-('Gastos Gerais'!$B$4:$B$999=Analítico!$B98),-(Analítico!C$1&gt;='Gastos Gerais'!$D$4:$D$999),-(Analítico!C$1&lt;='Gastos Gerais'!$E$4:$E$999),-('Gastos Gerais'!$C$4:$C$999))</f>
        <v>0</v>
      </c>
      <c r="D98" s="149">
        <f>SUMPRODUCT(-('Gastos Gerais'!$B$4:$B$999=Analítico!$B98),-(Analítico!D$1&gt;='Gastos Gerais'!$D$4:$D$999),-(Analítico!D$1&lt;='Gastos Gerais'!$E$4:$E$999),-('Gastos Gerais'!$C$4:$C$999))</f>
        <v>1100</v>
      </c>
      <c r="E98" s="149">
        <f>SUMPRODUCT(-('Gastos Gerais'!$B$4:$B$999=Analítico!$B98),-(Analítico!E$1&gt;='Gastos Gerais'!$D$4:$D$999),-(Analítico!E$1&lt;='Gastos Gerais'!$E$4:$E$999),-('Gastos Gerais'!$C$4:$C$999))</f>
        <v>1100</v>
      </c>
      <c r="F98" s="149">
        <f>SUMPRODUCT(-('Gastos Gerais'!$B$4:$B$999=Analítico!$B98),-(Analítico!F$1&gt;='Gastos Gerais'!$D$4:$D$999),-(Analítico!F$1&lt;='Gastos Gerais'!$E$4:$E$999),-('Gastos Gerais'!$C$4:$C$999))</f>
        <v>1100</v>
      </c>
      <c r="G98" s="149">
        <f>SUMPRODUCT(-('Gastos Gerais'!$B$4:$B$999=Analítico!$B98),-(Analítico!G$1&gt;='Gastos Gerais'!$D$4:$D$999),-(Analítico!G$1&lt;='Gastos Gerais'!$E$4:$E$999),-('Gastos Gerais'!$C$4:$C$999))</f>
        <v>1100</v>
      </c>
      <c r="H98" s="149">
        <f>SUMPRODUCT(-('Gastos Gerais'!$B$4:$B$999=Analítico!$B98),-(Analítico!H$1&gt;='Gastos Gerais'!$D$4:$D$999),-(Analítico!H$1&lt;='Gastos Gerais'!$E$4:$E$999),-('Gastos Gerais'!$C$4:$C$999))</f>
        <v>1100</v>
      </c>
      <c r="I98" s="149">
        <f>SUMPRODUCT(-('Gastos Gerais'!$B$4:$B$999=Analítico!$B98),-(Analítico!I$1&gt;='Gastos Gerais'!$D$4:$D$999),-(Analítico!I$1&lt;='Gastos Gerais'!$E$4:$E$999),-('Gastos Gerais'!$C$4:$C$999))</f>
        <v>1100</v>
      </c>
      <c r="J98" s="149">
        <f>SUMPRODUCT(-('Gastos Gerais'!$B$4:$B$999=Analítico!$B98),-(Analítico!J$1&gt;='Gastos Gerais'!$D$4:$D$999),-(Analítico!J$1&lt;='Gastos Gerais'!$E$4:$E$999),-('Gastos Gerais'!$C$4:$C$999))</f>
        <v>1100</v>
      </c>
      <c r="K98" s="149">
        <f>SUMPRODUCT(-('Gastos Gerais'!$B$4:$B$999=Analítico!$B98),-(Analítico!K$1&gt;='Gastos Gerais'!$D$4:$D$999),-(Analítico!K$1&lt;='Gastos Gerais'!$E$4:$E$999),-('Gastos Gerais'!$C$4:$C$999))</f>
        <v>1100</v>
      </c>
      <c r="L98" s="149">
        <f>SUMPRODUCT(-('Gastos Gerais'!$B$4:$B$999=Analítico!$B98),-(Analítico!L$1&gt;='Gastos Gerais'!$D$4:$D$999),-(Analítico!L$1&lt;='Gastos Gerais'!$E$4:$E$999),-('Gastos Gerais'!$C$4:$C$999))</f>
        <v>1100</v>
      </c>
      <c r="M98" s="149">
        <f>SUMPRODUCT(-('Gastos Gerais'!$B$4:$B$999=Analítico!$B98),-(Analítico!M$1&gt;='Gastos Gerais'!$D$4:$D$999),-(Analítico!M$1&lt;='Gastos Gerais'!$E$4:$E$999),-('Gastos Gerais'!$C$4:$C$999))</f>
        <v>1100</v>
      </c>
      <c r="N98" s="149">
        <f>SUMPRODUCT(-('Gastos Gerais'!$B$4:$B$999=Analítico!$B98),-(Analítico!N$1&gt;='Gastos Gerais'!$D$4:$D$999),-(Analítico!N$1&lt;='Gastos Gerais'!$E$4:$E$999),-('Gastos Gerais'!$C$4:$C$999))</f>
        <v>1100</v>
      </c>
      <c r="O98" s="149">
        <f>SUMPRODUCT(-('Gastos Gerais'!$B$4:$B$999=Analítico!$B98),-(Analítico!O$1&gt;='Gastos Gerais'!$D$4:$D$999),-(Analítico!O$1&lt;='Gastos Gerais'!$E$4:$E$999),-('Gastos Gerais'!$C$4:$C$999))</f>
        <v>1100</v>
      </c>
      <c r="P98" s="149">
        <f>SUMPRODUCT(-('Gastos Gerais'!$B$4:$B$999=Analítico!$B98),-(Analítico!P$1&gt;='Gastos Gerais'!$D$4:$D$999),-(Analítico!P$1&lt;='Gastos Gerais'!$E$4:$E$999),-('Gastos Gerais'!$C$4:$C$999))</f>
        <v>1100</v>
      </c>
      <c r="Q98" s="149">
        <f>SUMPRODUCT(-('Gastos Gerais'!$B$4:$B$999=Analítico!$B98),-(Analítico!Q$1&gt;='Gastos Gerais'!$D$4:$D$999),-(Analítico!Q$1&lt;='Gastos Gerais'!$E$4:$E$999),-('Gastos Gerais'!$C$4:$C$999))</f>
        <v>1100</v>
      </c>
      <c r="R98" s="149">
        <f>SUMPRODUCT(-('Gastos Gerais'!$B$4:$B$999=Analítico!$B98),-(Analítico!R$1&gt;='Gastos Gerais'!$D$4:$D$999),-(Analítico!R$1&lt;='Gastos Gerais'!$E$4:$E$999),-('Gastos Gerais'!$C$4:$C$999))</f>
        <v>1100</v>
      </c>
      <c r="S98" s="149">
        <f>SUMPRODUCT(-('Gastos Gerais'!$B$4:$B$999=Analítico!$B98),-(Analítico!S$1&gt;='Gastos Gerais'!$D$4:$D$999),-(Analítico!S$1&lt;='Gastos Gerais'!$E$4:$E$999),-('Gastos Gerais'!$C$4:$C$999))</f>
        <v>1100</v>
      </c>
      <c r="T98" s="149">
        <f>SUMPRODUCT(-('Gastos Gerais'!$B$4:$B$999=Analítico!$B98),-(Analítico!T$1&gt;='Gastos Gerais'!$D$4:$D$999),-(Analítico!T$1&lt;='Gastos Gerais'!$E$4:$E$999),-('Gastos Gerais'!$C$4:$C$999))</f>
        <v>1100</v>
      </c>
      <c r="U98" s="149">
        <f>SUMPRODUCT(-('Gastos Gerais'!$B$4:$B$999=Analítico!$B98),-(Analítico!U$1&gt;='Gastos Gerais'!$D$4:$D$999),-(Analítico!U$1&lt;='Gastos Gerais'!$E$4:$E$999),-('Gastos Gerais'!$C$4:$C$999))</f>
        <v>1100</v>
      </c>
      <c r="V98" s="149">
        <f>SUMPRODUCT(-('Gastos Gerais'!$B$4:$B$999=Analítico!$B98),-(Analítico!V$1&gt;='Gastos Gerais'!$D$4:$D$999),-(Analítico!V$1&lt;='Gastos Gerais'!$E$4:$E$999),-('Gastos Gerais'!$C$4:$C$999))</f>
        <v>1100</v>
      </c>
      <c r="W98" s="149">
        <f>SUMPRODUCT(-('Gastos Gerais'!$B$4:$B$999=Analítico!$B98),-(Analítico!W$1&gt;='Gastos Gerais'!$D$4:$D$999),-(Analítico!W$1&lt;='Gastos Gerais'!$E$4:$E$999),-('Gastos Gerais'!$C$4:$C$999))</f>
        <v>1100</v>
      </c>
      <c r="X98" s="149">
        <f>SUMPRODUCT(-('Gastos Gerais'!$B$4:$B$999=Analítico!$B98),-(Analítico!X$1&gt;='Gastos Gerais'!$D$4:$D$999),-(Analítico!X$1&lt;='Gastos Gerais'!$E$4:$E$999),-('Gastos Gerais'!$C$4:$C$999))</f>
        <v>1100</v>
      </c>
      <c r="Y98" s="149">
        <f>SUMPRODUCT(-('Gastos Gerais'!$B$4:$B$999=Analítico!$B98),-(Analítico!Y$1&gt;='Gastos Gerais'!$D$4:$D$999),-(Analítico!Y$1&lt;='Gastos Gerais'!$E$4:$E$999),-('Gastos Gerais'!$C$4:$C$999))</f>
        <v>1100</v>
      </c>
      <c r="Z98" s="149">
        <f>SUMPRODUCT(-('Gastos Gerais'!$B$4:$B$999=Analítico!$B98),-(Analítico!Z$1&gt;='Gastos Gerais'!$D$4:$D$999),-(Analítico!Z$1&lt;='Gastos Gerais'!$E$4:$E$999),-('Gastos Gerais'!$C$4:$C$999))</f>
        <v>1100</v>
      </c>
      <c r="AA98" s="149">
        <f>SUMPRODUCT(-('Gastos Gerais'!$B$4:$B$999=Analítico!$B98),-(Analítico!AA$1&gt;='Gastos Gerais'!$D$4:$D$999),-(Analítico!AA$1&lt;='Gastos Gerais'!$E$4:$E$999),-('Gastos Gerais'!$C$4:$C$999))</f>
        <v>1100</v>
      </c>
      <c r="AB98" s="149">
        <f>SUMPRODUCT(-('Gastos Gerais'!$B$4:$B$999=Analítico!$B98),-(Analítico!AB$1&gt;='Gastos Gerais'!$D$4:$D$999),-(Analítico!AB$1&lt;='Gastos Gerais'!$E$4:$E$999),-('Gastos Gerais'!$C$4:$C$999))</f>
        <v>1100</v>
      </c>
      <c r="AC98" s="149">
        <f>SUMPRODUCT(-('Gastos Gerais'!$B$4:$B$999=Analítico!$B98),-(Analítico!AC$1&gt;='Gastos Gerais'!$D$4:$D$999),-(Analítico!AC$1&lt;='Gastos Gerais'!$E$4:$E$999),-('Gastos Gerais'!$C$4:$C$999))</f>
        <v>1100</v>
      </c>
      <c r="AD98" s="149">
        <f>SUMPRODUCT(-('Gastos Gerais'!$B$4:$B$999=Analítico!$B98),-(Analítico!AD$1&gt;='Gastos Gerais'!$D$4:$D$999),-(Analítico!AD$1&lt;='Gastos Gerais'!$E$4:$E$999),-('Gastos Gerais'!$C$4:$C$999))</f>
        <v>1100</v>
      </c>
      <c r="AE98" s="149">
        <f>SUMPRODUCT(-('Gastos Gerais'!$B$4:$B$999=Analítico!$B98),-(Analítico!AE$1&gt;='Gastos Gerais'!$D$4:$D$999),-(Analítico!AE$1&lt;='Gastos Gerais'!$E$4:$E$999),-('Gastos Gerais'!$C$4:$C$999))</f>
        <v>1100</v>
      </c>
      <c r="AF98" s="149">
        <f>SUMPRODUCT(-('Gastos Gerais'!$B$4:$B$999=Analítico!$B98),-(Analítico!AF$1&gt;='Gastos Gerais'!$D$4:$D$999),-(Analítico!AF$1&lt;='Gastos Gerais'!$E$4:$E$999),-('Gastos Gerais'!$C$4:$C$999))</f>
        <v>1100</v>
      </c>
      <c r="AG98" s="149">
        <f>SUMPRODUCT(-('Gastos Gerais'!$B$4:$B$999=Analítico!$B98),-(Analítico!AG$1&gt;='Gastos Gerais'!$D$4:$D$999),-(Analítico!AG$1&lt;='Gastos Gerais'!$E$4:$E$999),-('Gastos Gerais'!$C$4:$C$999))</f>
        <v>1100</v>
      </c>
      <c r="AH98" s="149">
        <f>SUMPRODUCT(-('Gastos Gerais'!$B$4:$B$999=Analítico!$B98),-(Analítico!AH$1&gt;='Gastos Gerais'!$D$4:$D$999),-(Analítico!AH$1&lt;='Gastos Gerais'!$E$4:$E$999),-('Gastos Gerais'!$C$4:$C$999))</f>
        <v>1100</v>
      </c>
      <c r="AI98" s="149">
        <f>SUMPRODUCT(-('Gastos Gerais'!$B$4:$B$999=Analítico!$B98),-(Analítico!AI$1&gt;='Gastos Gerais'!$D$4:$D$999),-(Analítico!AI$1&lt;='Gastos Gerais'!$E$4:$E$999),-('Gastos Gerais'!$C$4:$C$999))</f>
        <v>1100</v>
      </c>
      <c r="AJ98" s="149">
        <f>SUMPRODUCT(-('Gastos Gerais'!$B$4:$B$999=Analítico!$B98),-(Analítico!AJ$1&gt;='Gastos Gerais'!$D$4:$D$999),-(Analítico!AJ$1&lt;='Gastos Gerais'!$E$4:$E$999),-('Gastos Gerais'!$C$4:$C$999))</f>
        <v>1100</v>
      </c>
      <c r="AK98" s="149">
        <f>SUMPRODUCT(-('Gastos Gerais'!$B$4:$B$999=Analítico!$B98),-(Analítico!AK$1&gt;='Gastos Gerais'!$D$4:$D$999),-(Analítico!AK$1&lt;='Gastos Gerais'!$E$4:$E$999),-('Gastos Gerais'!$C$4:$C$999))</f>
        <v>1100</v>
      </c>
      <c r="AL98" s="149">
        <f>SUMPRODUCT(-('Gastos Gerais'!$B$4:$B$999=Analítico!$B98),-(Analítico!AL$1&gt;='Gastos Gerais'!$D$4:$D$999),-(Analítico!AL$1&lt;='Gastos Gerais'!$E$4:$E$999),-('Gastos Gerais'!$C$4:$C$999))</f>
        <v>1100</v>
      </c>
      <c r="AM98" s="149">
        <f>SUMPRODUCT(-('Gastos Gerais'!$B$4:$B$999=Analítico!$B98),-(Analítico!AM$1&gt;='Gastos Gerais'!$D$4:$D$999),-(Analítico!AM$1&lt;='Gastos Gerais'!$E$4:$E$999),-('Gastos Gerais'!$C$4:$C$999))</f>
        <v>1100</v>
      </c>
      <c r="AN98" s="149">
        <f>SUMPRODUCT(-('Gastos Gerais'!$B$4:$B$999=Analítico!$B98),-(Analítico!AN$1&gt;='Gastos Gerais'!$D$4:$D$999),-(Analítico!AN$1&lt;='Gastos Gerais'!$E$4:$E$999),-('Gastos Gerais'!$C$4:$C$999))</f>
        <v>1100</v>
      </c>
      <c r="AO98" s="149">
        <f>SUMPRODUCT(-('Gastos Gerais'!$B$4:$B$999=Analítico!$B98),-(Analítico!AO$1&gt;='Gastos Gerais'!$D$4:$D$999),-(Analítico!AO$1&lt;='Gastos Gerais'!$E$4:$E$999),-('Gastos Gerais'!$C$4:$C$999))</f>
        <v>1100</v>
      </c>
      <c r="AP98" s="149">
        <f>SUMPRODUCT(-('Gastos Gerais'!$B$4:$B$999=Analítico!$B98),-(Analítico!AP$1&gt;='Gastos Gerais'!$D$4:$D$999),-(Analítico!AP$1&lt;='Gastos Gerais'!$E$4:$E$999),-('Gastos Gerais'!$C$4:$C$999))</f>
        <v>1100</v>
      </c>
      <c r="AQ98" s="149">
        <f>SUMPRODUCT(-('Gastos Gerais'!$B$4:$B$999=Analítico!$B98),-(Analítico!AQ$1&gt;='Gastos Gerais'!$D$4:$D$999),-(Analítico!AQ$1&lt;='Gastos Gerais'!$E$4:$E$999),-('Gastos Gerais'!$C$4:$C$999))</f>
        <v>1100</v>
      </c>
      <c r="AR98" s="149">
        <f>SUMPRODUCT(-('Gastos Gerais'!$B$4:$B$999=Analítico!$B98),-(Analítico!AR$1&gt;='Gastos Gerais'!$D$4:$D$999),-(Analítico!AR$1&lt;='Gastos Gerais'!$E$4:$E$999),-('Gastos Gerais'!$C$4:$C$999))</f>
        <v>1100</v>
      </c>
      <c r="AS98" s="149">
        <f>SUMPRODUCT(-('Gastos Gerais'!$B$4:$B$999=Analítico!$B98),-(Analítico!AS$1&gt;='Gastos Gerais'!$D$4:$D$999),-(Analítico!AS$1&lt;='Gastos Gerais'!$E$4:$E$999),-('Gastos Gerais'!$C$4:$C$999))</f>
        <v>0</v>
      </c>
      <c r="AT98" s="149">
        <f>SUMPRODUCT(-('Gastos Gerais'!$B$4:$B$999=Analítico!$B98),-(Analítico!AT$1&gt;='Gastos Gerais'!$D$4:$D$999),-(Analítico!AT$1&lt;='Gastos Gerais'!$E$4:$E$999),-('Gastos Gerais'!$C$4:$C$999))</f>
        <v>0</v>
      </c>
      <c r="AU98" s="149">
        <f>SUMPRODUCT(-('Gastos Gerais'!$B$4:$B$999=Analítico!$B98),-(Analítico!AU$1&gt;='Gastos Gerais'!$D$4:$D$999),-(Analítico!AU$1&lt;='Gastos Gerais'!$E$4:$E$999),-('Gastos Gerais'!$C$4:$C$999))</f>
        <v>0</v>
      </c>
      <c r="AV98" s="149">
        <f>SUMPRODUCT(-('Gastos Gerais'!$B$4:$B$999=Analítico!$B98),-(Analítico!AV$1&gt;='Gastos Gerais'!$D$4:$D$999),-(Analítico!AV$1&lt;='Gastos Gerais'!$E$4:$E$999),-('Gastos Gerais'!$C$4:$C$999))</f>
        <v>0</v>
      </c>
      <c r="AW98" s="149">
        <f>SUMPRODUCT(-('Gastos Gerais'!$B$4:$B$999=Analítico!$B98),-(Analítico!AW$1&gt;='Gastos Gerais'!$D$4:$D$999),-(Analítico!AW$1&lt;='Gastos Gerais'!$E$4:$E$999),-('Gastos Gerais'!$C$4:$C$999))</f>
        <v>0</v>
      </c>
      <c r="AX98" s="149">
        <f>SUMPRODUCT(-('Gastos Gerais'!$B$4:$B$999=Analítico!$B98),-(Analítico!AX$1&gt;='Gastos Gerais'!$D$4:$D$999),-(Analítico!AX$1&lt;='Gastos Gerais'!$E$4:$E$999),-('Gastos Gerais'!$C$4:$C$999))</f>
        <v>0</v>
      </c>
      <c r="AY98" s="144">
        <f t="shared" si="51"/>
        <v>45100</v>
      </c>
      <c r="AZ98" s="156">
        <f t="shared" ca="1" si="52"/>
        <v>3.7642584542236916E-4</v>
      </c>
      <c r="BJ98" s="247"/>
      <c r="BK98" s="247"/>
    </row>
    <row r="99" spans="1:63" s="99" customFormat="1" ht="23.25" customHeight="1">
      <c r="A99" s="216" t="s">
        <v>235</v>
      </c>
      <c r="B99" s="218" t="s">
        <v>88</v>
      </c>
      <c r="C99" s="149">
        <f>SUMPRODUCT(-('Gastos Gerais'!$B$4:$B$999=Analítico!$B99),-(Analítico!C$1&gt;='Gastos Gerais'!$D$4:$D$999),-(Analítico!C$1&lt;='Gastos Gerais'!$E$4:$E$999),-('Gastos Gerais'!$C$4:$C$999))</f>
        <v>0</v>
      </c>
      <c r="D99" s="149">
        <f>SUMPRODUCT(-('Gastos Gerais'!$B$4:$B$999=Analítico!$B99),-(Analítico!D$1&gt;='Gastos Gerais'!$D$4:$D$999),-(Analítico!D$1&lt;='Gastos Gerais'!$E$4:$E$999),-('Gastos Gerais'!$C$4:$C$999))</f>
        <v>0</v>
      </c>
      <c r="E99" s="149">
        <f>SUMPRODUCT(-('Gastos Gerais'!$B$4:$B$999=Analítico!$B99),-(Analítico!E$1&gt;='Gastos Gerais'!$D$4:$D$999),-(Analítico!E$1&lt;='Gastos Gerais'!$E$4:$E$999),-('Gastos Gerais'!$C$4:$C$999))</f>
        <v>0</v>
      </c>
      <c r="F99" s="149">
        <f>SUMPRODUCT(-('Gastos Gerais'!$B$4:$B$999=Analítico!$B99),-(Analítico!F$1&gt;='Gastos Gerais'!$D$4:$D$999),-(Analítico!F$1&lt;='Gastos Gerais'!$E$4:$E$999),-('Gastos Gerais'!$C$4:$C$999))</f>
        <v>0</v>
      </c>
      <c r="G99" s="149">
        <f>SUMPRODUCT(-('Gastos Gerais'!$B$4:$B$999=Analítico!$B99),-(Analítico!G$1&gt;='Gastos Gerais'!$D$4:$D$999),-(Analítico!G$1&lt;='Gastos Gerais'!$E$4:$E$999),-('Gastos Gerais'!$C$4:$C$999))</f>
        <v>0</v>
      </c>
      <c r="H99" s="149">
        <f>SUMPRODUCT(-('Gastos Gerais'!$B$4:$B$999=Analítico!$B99),-(Analítico!H$1&gt;='Gastos Gerais'!$D$4:$D$999),-(Analítico!H$1&lt;='Gastos Gerais'!$E$4:$E$999),-('Gastos Gerais'!$C$4:$C$999))</f>
        <v>0</v>
      </c>
      <c r="I99" s="149">
        <f>SUMPRODUCT(-('Gastos Gerais'!$B$4:$B$999=Analítico!$B99),-(Analítico!I$1&gt;='Gastos Gerais'!$D$4:$D$999),-(Analítico!I$1&lt;='Gastos Gerais'!$E$4:$E$999),-('Gastos Gerais'!$C$4:$C$999))</f>
        <v>0</v>
      </c>
      <c r="J99" s="149">
        <f>SUMPRODUCT(-('Gastos Gerais'!$B$4:$B$999=Analítico!$B99),-(Analítico!J$1&gt;='Gastos Gerais'!$D$4:$D$999),-(Analítico!J$1&lt;='Gastos Gerais'!$E$4:$E$999),-('Gastos Gerais'!$C$4:$C$999))</f>
        <v>0</v>
      </c>
      <c r="K99" s="149">
        <f>SUMPRODUCT(-('Gastos Gerais'!$B$4:$B$999=Analítico!$B99),-(Analítico!K$1&gt;='Gastos Gerais'!$D$4:$D$999),-(Analítico!K$1&lt;='Gastos Gerais'!$E$4:$E$999),-('Gastos Gerais'!$C$4:$C$999))</f>
        <v>0</v>
      </c>
      <c r="L99" s="149">
        <f>SUMPRODUCT(-('Gastos Gerais'!$B$4:$B$999=Analítico!$B99),-(Analítico!L$1&gt;='Gastos Gerais'!$D$4:$D$999),-(Analítico!L$1&lt;='Gastos Gerais'!$E$4:$E$999),-('Gastos Gerais'!$C$4:$C$999))</f>
        <v>0</v>
      </c>
      <c r="M99" s="149">
        <f>SUMPRODUCT(-('Gastos Gerais'!$B$4:$B$999=Analítico!$B99),-(Analítico!M$1&gt;='Gastos Gerais'!$D$4:$D$999),-(Analítico!M$1&lt;='Gastos Gerais'!$E$4:$E$999),-('Gastos Gerais'!$C$4:$C$999))</f>
        <v>0</v>
      </c>
      <c r="N99" s="149">
        <f>SUMPRODUCT(-('Gastos Gerais'!$B$4:$B$999=Analítico!$B99),-(Analítico!N$1&gt;='Gastos Gerais'!$D$4:$D$999),-(Analítico!N$1&lt;='Gastos Gerais'!$E$4:$E$999),-('Gastos Gerais'!$C$4:$C$999))</f>
        <v>0</v>
      </c>
      <c r="O99" s="149">
        <f>SUMPRODUCT(-('Gastos Gerais'!$B$4:$B$999=Analítico!$B99),-(Analítico!O$1&gt;='Gastos Gerais'!$D$4:$D$999),-(Analítico!O$1&lt;='Gastos Gerais'!$E$4:$E$999),-('Gastos Gerais'!$C$4:$C$999))</f>
        <v>0</v>
      </c>
      <c r="P99" s="149">
        <f>SUMPRODUCT(-('Gastos Gerais'!$B$4:$B$999=Analítico!$B99),-(Analítico!P$1&gt;='Gastos Gerais'!$D$4:$D$999),-(Analítico!P$1&lt;='Gastos Gerais'!$E$4:$E$999),-('Gastos Gerais'!$C$4:$C$999))</f>
        <v>0</v>
      </c>
      <c r="Q99" s="149">
        <f>SUMPRODUCT(-('Gastos Gerais'!$B$4:$B$999=Analítico!$B99),-(Analítico!Q$1&gt;='Gastos Gerais'!$D$4:$D$999),-(Analítico!Q$1&lt;='Gastos Gerais'!$E$4:$E$999),-('Gastos Gerais'!$C$4:$C$999))</f>
        <v>0</v>
      </c>
      <c r="R99" s="149">
        <f>SUMPRODUCT(-('Gastos Gerais'!$B$4:$B$999=Analítico!$B99),-(Analítico!R$1&gt;='Gastos Gerais'!$D$4:$D$999),-(Analítico!R$1&lt;='Gastos Gerais'!$E$4:$E$999),-('Gastos Gerais'!$C$4:$C$999))</f>
        <v>0</v>
      </c>
      <c r="S99" s="149">
        <f>SUMPRODUCT(-('Gastos Gerais'!$B$4:$B$999=Analítico!$B99),-(Analítico!S$1&gt;='Gastos Gerais'!$D$4:$D$999),-(Analítico!S$1&lt;='Gastos Gerais'!$E$4:$E$999),-('Gastos Gerais'!$C$4:$C$999))</f>
        <v>0</v>
      </c>
      <c r="T99" s="149">
        <f>SUMPRODUCT(-('Gastos Gerais'!$B$4:$B$999=Analítico!$B99),-(Analítico!T$1&gt;='Gastos Gerais'!$D$4:$D$999),-(Analítico!T$1&lt;='Gastos Gerais'!$E$4:$E$999),-('Gastos Gerais'!$C$4:$C$999))</f>
        <v>0</v>
      </c>
      <c r="U99" s="149">
        <f>SUMPRODUCT(-('Gastos Gerais'!$B$4:$B$999=Analítico!$B99),-(Analítico!U$1&gt;='Gastos Gerais'!$D$4:$D$999),-(Analítico!U$1&lt;='Gastos Gerais'!$E$4:$E$999),-('Gastos Gerais'!$C$4:$C$999))</f>
        <v>0</v>
      </c>
      <c r="V99" s="149">
        <f>SUMPRODUCT(-('Gastos Gerais'!$B$4:$B$999=Analítico!$B99),-(Analítico!V$1&gt;='Gastos Gerais'!$D$4:$D$999),-(Analítico!V$1&lt;='Gastos Gerais'!$E$4:$E$999),-('Gastos Gerais'!$C$4:$C$999))</f>
        <v>0</v>
      </c>
      <c r="W99" s="149">
        <f>SUMPRODUCT(-('Gastos Gerais'!$B$4:$B$999=Analítico!$B99),-(Analítico!W$1&gt;='Gastos Gerais'!$D$4:$D$999),-(Analítico!W$1&lt;='Gastos Gerais'!$E$4:$E$999),-('Gastos Gerais'!$C$4:$C$999))</f>
        <v>0</v>
      </c>
      <c r="X99" s="149">
        <f>SUMPRODUCT(-('Gastos Gerais'!$B$4:$B$999=Analítico!$B99),-(Analítico!X$1&gt;='Gastos Gerais'!$D$4:$D$999),-(Analítico!X$1&lt;='Gastos Gerais'!$E$4:$E$999),-('Gastos Gerais'!$C$4:$C$999))</f>
        <v>0</v>
      </c>
      <c r="Y99" s="149">
        <f>SUMPRODUCT(-('Gastos Gerais'!$B$4:$B$999=Analítico!$B99),-(Analítico!Y$1&gt;='Gastos Gerais'!$D$4:$D$999),-(Analítico!Y$1&lt;='Gastos Gerais'!$E$4:$E$999),-('Gastos Gerais'!$C$4:$C$999))</f>
        <v>0</v>
      </c>
      <c r="Z99" s="149">
        <f>SUMPRODUCT(-('Gastos Gerais'!$B$4:$B$999=Analítico!$B99),-(Analítico!Z$1&gt;='Gastos Gerais'!$D$4:$D$999),-(Analítico!Z$1&lt;='Gastos Gerais'!$E$4:$E$999),-('Gastos Gerais'!$C$4:$C$999))</f>
        <v>0</v>
      </c>
      <c r="AA99" s="149">
        <f>SUMPRODUCT(-('Gastos Gerais'!$B$4:$B$999=Analítico!$B99),-(Analítico!AA$1&gt;='Gastos Gerais'!$D$4:$D$999),-(Analítico!AA$1&lt;='Gastos Gerais'!$E$4:$E$999),-('Gastos Gerais'!$C$4:$C$999))</f>
        <v>0</v>
      </c>
      <c r="AB99" s="149">
        <f>SUMPRODUCT(-('Gastos Gerais'!$B$4:$B$999=Analítico!$B99),-(Analítico!AB$1&gt;='Gastos Gerais'!$D$4:$D$999),-(Analítico!AB$1&lt;='Gastos Gerais'!$E$4:$E$999),-('Gastos Gerais'!$C$4:$C$999))</f>
        <v>0</v>
      </c>
      <c r="AC99" s="149">
        <f>SUMPRODUCT(-('Gastos Gerais'!$B$4:$B$999=Analítico!$B99),-(Analítico!AC$1&gt;='Gastos Gerais'!$D$4:$D$999),-(Analítico!AC$1&lt;='Gastos Gerais'!$E$4:$E$999),-('Gastos Gerais'!$C$4:$C$999))</f>
        <v>0</v>
      </c>
      <c r="AD99" s="149">
        <f>SUMPRODUCT(-('Gastos Gerais'!$B$4:$B$999=Analítico!$B99),-(Analítico!AD$1&gt;='Gastos Gerais'!$D$4:$D$999),-(Analítico!AD$1&lt;='Gastos Gerais'!$E$4:$E$999),-('Gastos Gerais'!$C$4:$C$999))</f>
        <v>0</v>
      </c>
      <c r="AE99" s="149">
        <f>SUMPRODUCT(-('Gastos Gerais'!$B$4:$B$999=Analítico!$B99),-(Analítico!AE$1&gt;='Gastos Gerais'!$D$4:$D$999),-(Analítico!AE$1&lt;='Gastos Gerais'!$E$4:$E$999),-('Gastos Gerais'!$C$4:$C$999))</f>
        <v>0</v>
      </c>
      <c r="AF99" s="149">
        <f>SUMPRODUCT(-('Gastos Gerais'!$B$4:$B$999=Analítico!$B99),-(Analítico!AF$1&gt;='Gastos Gerais'!$D$4:$D$999),-(Analítico!AF$1&lt;='Gastos Gerais'!$E$4:$E$999),-('Gastos Gerais'!$C$4:$C$999))</f>
        <v>0</v>
      </c>
      <c r="AG99" s="149">
        <f>SUMPRODUCT(-('Gastos Gerais'!$B$4:$B$999=Analítico!$B99),-(Analítico!AG$1&gt;='Gastos Gerais'!$D$4:$D$999),-(Analítico!AG$1&lt;='Gastos Gerais'!$E$4:$E$999),-('Gastos Gerais'!$C$4:$C$999))</f>
        <v>0</v>
      </c>
      <c r="AH99" s="149">
        <f>SUMPRODUCT(-('Gastos Gerais'!$B$4:$B$999=Analítico!$B99),-(Analítico!AH$1&gt;='Gastos Gerais'!$D$4:$D$999),-(Analítico!AH$1&lt;='Gastos Gerais'!$E$4:$E$999),-('Gastos Gerais'!$C$4:$C$999))</f>
        <v>0</v>
      </c>
      <c r="AI99" s="149">
        <f>SUMPRODUCT(-('Gastos Gerais'!$B$4:$B$999=Analítico!$B99),-(Analítico!AI$1&gt;='Gastos Gerais'!$D$4:$D$999),-(Analítico!AI$1&lt;='Gastos Gerais'!$E$4:$E$999),-('Gastos Gerais'!$C$4:$C$999))</f>
        <v>0</v>
      </c>
      <c r="AJ99" s="149">
        <f>SUMPRODUCT(-('Gastos Gerais'!$B$4:$B$999=Analítico!$B99),-(Analítico!AJ$1&gt;='Gastos Gerais'!$D$4:$D$999),-(Analítico!AJ$1&lt;='Gastos Gerais'!$E$4:$E$999),-('Gastos Gerais'!$C$4:$C$999))</f>
        <v>0</v>
      </c>
      <c r="AK99" s="149">
        <f>SUMPRODUCT(-('Gastos Gerais'!$B$4:$B$999=Analítico!$B99),-(Analítico!AK$1&gt;='Gastos Gerais'!$D$4:$D$999),-(Analítico!AK$1&lt;='Gastos Gerais'!$E$4:$E$999),-('Gastos Gerais'!$C$4:$C$999))</f>
        <v>0</v>
      </c>
      <c r="AL99" s="149">
        <f>SUMPRODUCT(-('Gastos Gerais'!$B$4:$B$999=Analítico!$B99),-(Analítico!AL$1&gt;='Gastos Gerais'!$D$4:$D$999),-(Analítico!AL$1&lt;='Gastos Gerais'!$E$4:$E$999),-('Gastos Gerais'!$C$4:$C$999))</f>
        <v>0</v>
      </c>
      <c r="AM99" s="149">
        <f>SUMPRODUCT(-('Gastos Gerais'!$B$4:$B$999=Analítico!$B99),-(Analítico!AM$1&gt;='Gastos Gerais'!$D$4:$D$999),-(Analítico!AM$1&lt;='Gastos Gerais'!$E$4:$E$999),-('Gastos Gerais'!$C$4:$C$999))</f>
        <v>0</v>
      </c>
      <c r="AN99" s="149">
        <f>SUMPRODUCT(-('Gastos Gerais'!$B$4:$B$999=Analítico!$B99),-(Analítico!AN$1&gt;='Gastos Gerais'!$D$4:$D$999),-(Analítico!AN$1&lt;='Gastos Gerais'!$E$4:$E$999),-('Gastos Gerais'!$C$4:$C$999))</f>
        <v>0</v>
      </c>
      <c r="AO99" s="149">
        <f>SUMPRODUCT(-('Gastos Gerais'!$B$4:$B$999=Analítico!$B99),-(Analítico!AO$1&gt;='Gastos Gerais'!$D$4:$D$999),-(Analítico!AO$1&lt;='Gastos Gerais'!$E$4:$E$999),-('Gastos Gerais'!$C$4:$C$999))</f>
        <v>0</v>
      </c>
      <c r="AP99" s="149">
        <f>SUMPRODUCT(-('Gastos Gerais'!$B$4:$B$999=Analítico!$B99),-(Analítico!AP$1&gt;='Gastos Gerais'!$D$4:$D$999),-(Analítico!AP$1&lt;='Gastos Gerais'!$E$4:$E$999),-('Gastos Gerais'!$C$4:$C$999))</f>
        <v>0</v>
      </c>
      <c r="AQ99" s="149">
        <f>SUMPRODUCT(-('Gastos Gerais'!$B$4:$B$999=Analítico!$B99),-(Analítico!AQ$1&gt;='Gastos Gerais'!$D$4:$D$999),-(Analítico!AQ$1&lt;='Gastos Gerais'!$E$4:$E$999),-('Gastos Gerais'!$C$4:$C$999))</f>
        <v>0</v>
      </c>
      <c r="AR99" s="149">
        <f>SUMPRODUCT(-('Gastos Gerais'!$B$4:$B$999=Analítico!$B99),-(Analítico!AR$1&gt;='Gastos Gerais'!$D$4:$D$999),-(Analítico!AR$1&lt;='Gastos Gerais'!$E$4:$E$999),-('Gastos Gerais'!$C$4:$C$999))</f>
        <v>0</v>
      </c>
      <c r="AS99" s="149">
        <f>SUMPRODUCT(-('Gastos Gerais'!$B$4:$B$999=Analítico!$B99),-(Analítico!AS$1&gt;='Gastos Gerais'!$D$4:$D$999),-(Analítico!AS$1&lt;='Gastos Gerais'!$E$4:$E$999),-('Gastos Gerais'!$C$4:$C$999))</f>
        <v>0</v>
      </c>
      <c r="AT99" s="149">
        <f>SUMPRODUCT(-('Gastos Gerais'!$B$4:$B$999=Analítico!$B99),-(Analítico!AT$1&gt;='Gastos Gerais'!$D$4:$D$999),-(Analítico!AT$1&lt;='Gastos Gerais'!$E$4:$E$999),-('Gastos Gerais'!$C$4:$C$999))</f>
        <v>0</v>
      </c>
      <c r="AU99" s="149">
        <f>SUMPRODUCT(-('Gastos Gerais'!$B$4:$B$999=Analítico!$B99),-(Analítico!AU$1&gt;='Gastos Gerais'!$D$4:$D$999),-(Analítico!AU$1&lt;='Gastos Gerais'!$E$4:$E$999),-('Gastos Gerais'!$C$4:$C$999))</f>
        <v>0</v>
      </c>
      <c r="AV99" s="149">
        <f>SUMPRODUCT(-('Gastos Gerais'!$B$4:$B$999=Analítico!$B99),-(Analítico!AV$1&gt;='Gastos Gerais'!$D$4:$D$999),-(Analítico!AV$1&lt;='Gastos Gerais'!$E$4:$E$999),-('Gastos Gerais'!$C$4:$C$999))</f>
        <v>0</v>
      </c>
      <c r="AW99" s="149">
        <f>SUMPRODUCT(-('Gastos Gerais'!$B$4:$B$999=Analítico!$B99),-(Analítico!AW$1&gt;='Gastos Gerais'!$D$4:$D$999),-(Analítico!AW$1&lt;='Gastos Gerais'!$E$4:$E$999),-('Gastos Gerais'!$C$4:$C$999))</f>
        <v>0</v>
      </c>
      <c r="AX99" s="149">
        <f>SUMPRODUCT(-('Gastos Gerais'!$B$4:$B$999=Analítico!$B99),-(Analítico!AX$1&gt;='Gastos Gerais'!$D$4:$D$999),-(Analítico!AX$1&lt;='Gastos Gerais'!$E$4:$E$999),-('Gastos Gerais'!$C$4:$C$999))</f>
        <v>0</v>
      </c>
      <c r="AY99" s="144">
        <f t="shared" si="51"/>
        <v>0</v>
      </c>
      <c r="AZ99" s="156">
        <f t="shared" ca="1" si="52"/>
        <v>0</v>
      </c>
      <c r="BJ99" s="247"/>
      <c r="BK99" s="247"/>
    </row>
    <row r="100" spans="1:63" s="99" customFormat="1" ht="23.25" customHeight="1">
      <c r="A100" s="216" t="s">
        <v>236</v>
      </c>
      <c r="B100" s="248" t="s">
        <v>192</v>
      </c>
      <c r="C100" s="149">
        <f>SUMPRODUCT(-('Gastos Gerais'!$B$4:$B$999=Analítico!$B100),-(Analítico!C$1&gt;='Gastos Gerais'!$D$4:$D$999),-(Analítico!C$1&lt;='Gastos Gerais'!$E$4:$E$999),-('Gastos Gerais'!$C$4:$C$999))</f>
        <v>0</v>
      </c>
      <c r="D100" s="149">
        <f>SUMPRODUCT(-('Gastos Gerais'!$B$4:$B$999=Analítico!$B100),-(Analítico!D$1&gt;='Gastos Gerais'!$D$4:$D$999),-(Analítico!D$1&lt;='Gastos Gerais'!$E$4:$E$999),-('Gastos Gerais'!$C$4:$C$999))</f>
        <v>0</v>
      </c>
      <c r="E100" s="149">
        <f>SUMPRODUCT(-('Gastos Gerais'!$B$4:$B$999=Analítico!$B100),-(Analítico!E$1&gt;='Gastos Gerais'!$D$4:$D$999),-(Analítico!E$1&lt;='Gastos Gerais'!$E$4:$E$999),-('Gastos Gerais'!$C$4:$C$999))</f>
        <v>0</v>
      </c>
      <c r="F100" s="149">
        <f>SUMPRODUCT(-('Gastos Gerais'!$B$4:$B$999=Analítico!$B100),-(Analítico!F$1&gt;='Gastos Gerais'!$D$4:$D$999),-(Analítico!F$1&lt;='Gastos Gerais'!$E$4:$E$999),-('Gastos Gerais'!$C$4:$C$999))</f>
        <v>0</v>
      </c>
      <c r="G100" s="149">
        <f>SUMPRODUCT(-('Gastos Gerais'!$B$4:$B$999=Analítico!$B100),-(Analítico!G$1&gt;='Gastos Gerais'!$D$4:$D$999),-(Analítico!G$1&lt;='Gastos Gerais'!$E$4:$E$999),-('Gastos Gerais'!$C$4:$C$999))</f>
        <v>0</v>
      </c>
      <c r="H100" s="149">
        <f>SUMPRODUCT(-('Gastos Gerais'!$B$4:$B$999=Analítico!$B100),-(Analítico!H$1&gt;='Gastos Gerais'!$D$4:$D$999),-(Analítico!H$1&lt;='Gastos Gerais'!$E$4:$E$999),-('Gastos Gerais'!$C$4:$C$999))</f>
        <v>0</v>
      </c>
      <c r="I100" s="149">
        <f>SUMPRODUCT(-('Gastos Gerais'!$B$4:$B$999=Analítico!$B100),-(Analítico!I$1&gt;='Gastos Gerais'!$D$4:$D$999),-(Analítico!I$1&lt;='Gastos Gerais'!$E$4:$E$999),-('Gastos Gerais'!$C$4:$C$999))</f>
        <v>0</v>
      </c>
      <c r="J100" s="149">
        <f>SUMPRODUCT(-('Gastos Gerais'!$B$4:$B$999=Analítico!$B100),-(Analítico!J$1&gt;='Gastos Gerais'!$D$4:$D$999),-(Analítico!J$1&lt;='Gastos Gerais'!$E$4:$E$999),-('Gastos Gerais'!$C$4:$C$999))</f>
        <v>0</v>
      </c>
      <c r="K100" s="149">
        <f>SUMPRODUCT(-('Gastos Gerais'!$B$4:$B$999=Analítico!$B100),-(Analítico!K$1&gt;='Gastos Gerais'!$D$4:$D$999),-(Analítico!K$1&lt;='Gastos Gerais'!$E$4:$E$999),-('Gastos Gerais'!$C$4:$C$999))</f>
        <v>0</v>
      </c>
      <c r="L100" s="149">
        <f>SUMPRODUCT(-('Gastos Gerais'!$B$4:$B$999=Analítico!$B100),-(Analítico!L$1&gt;='Gastos Gerais'!$D$4:$D$999),-(Analítico!L$1&lt;='Gastos Gerais'!$E$4:$E$999),-('Gastos Gerais'!$C$4:$C$999))</f>
        <v>0</v>
      </c>
      <c r="M100" s="149">
        <f>SUMPRODUCT(-('Gastos Gerais'!$B$4:$B$999=Analítico!$B100),-(Analítico!M$1&gt;='Gastos Gerais'!$D$4:$D$999),-(Analítico!M$1&lt;='Gastos Gerais'!$E$4:$E$999),-('Gastos Gerais'!$C$4:$C$999))</f>
        <v>0</v>
      </c>
      <c r="N100" s="149">
        <f>SUMPRODUCT(-('Gastos Gerais'!$B$4:$B$999=Analítico!$B100),-(Analítico!N$1&gt;='Gastos Gerais'!$D$4:$D$999),-(Analítico!N$1&lt;='Gastos Gerais'!$E$4:$E$999),-('Gastos Gerais'!$C$4:$C$999))</f>
        <v>0</v>
      </c>
      <c r="O100" s="149">
        <f>SUMPRODUCT(-('Gastos Gerais'!$B$4:$B$999=Analítico!$B100),-(Analítico!O$1&gt;='Gastos Gerais'!$D$4:$D$999),-(Analítico!O$1&lt;='Gastos Gerais'!$E$4:$E$999),-('Gastos Gerais'!$C$4:$C$999))</f>
        <v>0</v>
      </c>
      <c r="P100" s="149">
        <f>SUMPRODUCT(-('Gastos Gerais'!$B$4:$B$999=Analítico!$B100),-(Analítico!P$1&gt;='Gastos Gerais'!$D$4:$D$999),-(Analítico!P$1&lt;='Gastos Gerais'!$E$4:$E$999),-('Gastos Gerais'!$C$4:$C$999))</f>
        <v>0</v>
      </c>
      <c r="Q100" s="149">
        <f>SUMPRODUCT(-('Gastos Gerais'!$B$4:$B$999=Analítico!$B100),-(Analítico!Q$1&gt;='Gastos Gerais'!$D$4:$D$999),-(Analítico!Q$1&lt;='Gastos Gerais'!$E$4:$E$999),-('Gastos Gerais'!$C$4:$C$999))</f>
        <v>0</v>
      </c>
      <c r="R100" s="149">
        <f>SUMPRODUCT(-('Gastos Gerais'!$B$4:$B$999=Analítico!$B100),-(Analítico!R$1&gt;='Gastos Gerais'!$D$4:$D$999),-(Analítico!R$1&lt;='Gastos Gerais'!$E$4:$E$999),-('Gastos Gerais'!$C$4:$C$999))</f>
        <v>0</v>
      </c>
      <c r="S100" s="149">
        <f>SUMPRODUCT(-('Gastos Gerais'!$B$4:$B$999=Analítico!$B100),-(Analítico!S$1&gt;='Gastos Gerais'!$D$4:$D$999),-(Analítico!S$1&lt;='Gastos Gerais'!$E$4:$E$999),-('Gastos Gerais'!$C$4:$C$999))</f>
        <v>0</v>
      </c>
      <c r="T100" s="149">
        <f>SUMPRODUCT(-('Gastos Gerais'!$B$4:$B$999=Analítico!$B100),-(Analítico!T$1&gt;='Gastos Gerais'!$D$4:$D$999),-(Analítico!T$1&lt;='Gastos Gerais'!$E$4:$E$999),-('Gastos Gerais'!$C$4:$C$999))</f>
        <v>0</v>
      </c>
      <c r="U100" s="149">
        <f>SUMPRODUCT(-('Gastos Gerais'!$B$4:$B$999=Analítico!$B100),-(Analítico!U$1&gt;='Gastos Gerais'!$D$4:$D$999),-(Analítico!U$1&lt;='Gastos Gerais'!$E$4:$E$999),-('Gastos Gerais'!$C$4:$C$999))</f>
        <v>0</v>
      </c>
      <c r="V100" s="149">
        <f>SUMPRODUCT(-('Gastos Gerais'!$B$4:$B$999=Analítico!$B100),-(Analítico!V$1&gt;='Gastos Gerais'!$D$4:$D$999),-(Analítico!V$1&lt;='Gastos Gerais'!$E$4:$E$999),-('Gastos Gerais'!$C$4:$C$999))</f>
        <v>0</v>
      </c>
      <c r="W100" s="149">
        <f>SUMPRODUCT(-('Gastos Gerais'!$B$4:$B$999=Analítico!$B100),-(Analítico!W$1&gt;='Gastos Gerais'!$D$4:$D$999),-(Analítico!W$1&lt;='Gastos Gerais'!$E$4:$E$999),-('Gastos Gerais'!$C$4:$C$999))</f>
        <v>0</v>
      </c>
      <c r="X100" s="149">
        <f>SUMPRODUCT(-('Gastos Gerais'!$B$4:$B$999=Analítico!$B100),-(Analítico!X$1&gt;='Gastos Gerais'!$D$4:$D$999),-(Analítico!X$1&lt;='Gastos Gerais'!$E$4:$E$999),-('Gastos Gerais'!$C$4:$C$999))</f>
        <v>0</v>
      </c>
      <c r="Y100" s="149">
        <f>SUMPRODUCT(-('Gastos Gerais'!$B$4:$B$999=Analítico!$B100),-(Analítico!Y$1&gt;='Gastos Gerais'!$D$4:$D$999),-(Analítico!Y$1&lt;='Gastos Gerais'!$E$4:$E$999),-('Gastos Gerais'!$C$4:$C$999))</f>
        <v>0</v>
      </c>
      <c r="Z100" s="149">
        <f>SUMPRODUCT(-('Gastos Gerais'!$B$4:$B$999=Analítico!$B100),-(Analítico!Z$1&gt;='Gastos Gerais'!$D$4:$D$999),-(Analítico!Z$1&lt;='Gastos Gerais'!$E$4:$E$999),-('Gastos Gerais'!$C$4:$C$999))</f>
        <v>0</v>
      </c>
      <c r="AA100" s="149">
        <f>SUMPRODUCT(-('Gastos Gerais'!$B$4:$B$999=Analítico!$B100),-(Analítico!AA$1&gt;='Gastos Gerais'!$D$4:$D$999),-(Analítico!AA$1&lt;='Gastos Gerais'!$E$4:$E$999),-('Gastos Gerais'!$C$4:$C$999))</f>
        <v>0</v>
      </c>
      <c r="AB100" s="149">
        <f>SUMPRODUCT(-('Gastos Gerais'!$B$4:$B$999=Analítico!$B100),-(Analítico!AB$1&gt;='Gastos Gerais'!$D$4:$D$999),-(Analítico!AB$1&lt;='Gastos Gerais'!$E$4:$E$999),-('Gastos Gerais'!$C$4:$C$999))</f>
        <v>0</v>
      </c>
      <c r="AC100" s="149">
        <f>SUMPRODUCT(-('Gastos Gerais'!$B$4:$B$999=Analítico!$B100),-(Analítico!AC$1&gt;='Gastos Gerais'!$D$4:$D$999),-(Analítico!AC$1&lt;='Gastos Gerais'!$E$4:$E$999),-('Gastos Gerais'!$C$4:$C$999))</f>
        <v>0</v>
      </c>
      <c r="AD100" s="149">
        <f>SUMPRODUCT(-('Gastos Gerais'!$B$4:$B$999=Analítico!$B100),-(Analítico!AD$1&gt;='Gastos Gerais'!$D$4:$D$999),-(Analítico!AD$1&lt;='Gastos Gerais'!$E$4:$E$999),-('Gastos Gerais'!$C$4:$C$999))</f>
        <v>0</v>
      </c>
      <c r="AE100" s="149">
        <f>SUMPRODUCT(-('Gastos Gerais'!$B$4:$B$999=Analítico!$B100),-(Analítico!AE$1&gt;='Gastos Gerais'!$D$4:$D$999),-(Analítico!AE$1&lt;='Gastos Gerais'!$E$4:$E$999),-('Gastos Gerais'!$C$4:$C$999))</f>
        <v>0</v>
      </c>
      <c r="AF100" s="149">
        <f>SUMPRODUCT(-('Gastos Gerais'!$B$4:$B$999=Analítico!$B100),-(Analítico!AF$1&gt;='Gastos Gerais'!$D$4:$D$999),-(Analítico!AF$1&lt;='Gastos Gerais'!$E$4:$E$999),-('Gastos Gerais'!$C$4:$C$999))</f>
        <v>0</v>
      </c>
      <c r="AG100" s="149">
        <f>SUMPRODUCT(-('Gastos Gerais'!$B$4:$B$999=Analítico!$B100),-(Analítico!AG$1&gt;='Gastos Gerais'!$D$4:$D$999),-(Analítico!AG$1&lt;='Gastos Gerais'!$E$4:$E$999),-('Gastos Gerais'!$C$4:$C$999))</f>
        <v>0</v>
      </c>
      <c r="AH100" s="149">
        <f>SUMPRODUCT(-('Gastos Gerais'!$B$4:$B$999=Analítico!$B100),-(Analítico!AH$1&gt;='Gastos Gerais'!$D$4:$D$999),-(Analítico!AH$1&lt;='Gastos Gerais'!$E$4:$E$999),-('Gastos Gerais'!$C$4:$C$999))</f>
        <v>0</v>
      </c>
      <c r="AI100" s="149">
        <f>SUMPRODUCT(-('Gastos Gerais'!$B$4:$B$999=Analítico!$B100),-(Analítico!AI$1&gt;='Gastos Gerais'!$D$4:$D$999),-(Analítico!AI$1&lt;='Gastos Gerais'!$E$4:$E$999),-('Gastos Gerais'!$C$4:$C$999))</f>
        <v>0</v>
      </c>
      <c r="AJ100" s="149">
        <f>SUMPRODUCT(-('Gastos Gerais'!$B$4:$B$999=Analítico!$B100),-(Analítico!AJ$1&gt;='Gastos Gerais'!$D$4:$D$999),-(Analítico!AJ$1&lt;='Gastos Gerais'!$E$4:$E$999),-('Gastos Gerais'!$C$4:$C$999))</f>
        <v>0</v>
      </c>
      <c r="AK100" s="149">
        <f>SUMPRODUCT(-('Gastos Gerais'!$B$4:$B$999=Analítico!$B100),-(Analítico!AK$1&gt;='Gastos Gerais'!$D$4:$D$999),-(Analítico!AK$1&lt;='Gastos Gerais'!$E$4:$E$999),-('Gastos Gerais'!$C$4:$C$999))</f>
        <v>0</v>
      </c>
      <c r="AL100" s="149">
        <f>SUMPRODUCT(-('Gastos Gerais'!$B$4:$B$999=Analítico!$B100),-(Analítico!AL$1&gt;='Gastos Gerais'!$D$4:$D$999),-(Analítico!AL$1&lt;='Gastos Gerais'!$E$4:$E$999),-('Gastos Gerais'!$C$4:$C$999))</f>
        <v>0</v>
      </c>
      <c r="AM100" s="149">
        <f>SUMPRODUCT(-('Gastos Gerais'!$B$4:$B$999=Analítico!$B100),-(Analítico!AM$1&gt;='Gastos Gerais'!$D$4:$D$999),-(Analítico!AM$1&lt;='Gastos Gerais'!$E$4:$E$999),-('Gastos Gerais'!$C$4:$C$999))</f>
        <v>0</v>
      </c>
      <c r="AN100" s="149">
        <f>SUMPRODUCT(-('Gastos Gerais'!$B$4:$B$999=Analítico!$B100),-(Analítico!AN$1&gt;='Gastos Gerais'!$D$4:$D$999),-(Analítico!AN$1&lt;='Gastos Gerais'!$E$4:$E$999),-('Gastos Gerais'!$C$4:$C$999))</f>
        <v>0</v>
      </c>
      <c r="AO100" s="149">
        <f>SUMPRODUCT(-('Gastos Gerais'!$B$4:$B$999=Analítico!$B100),-(Analítico!AO$1&gt;='Gastos Gerais'!$D$4:$D$999),-(Analítico!AO$1&lt;='Gastos Gerais'!$E$4:$E$999),-('Gastos Gerais'!$C$4:$C$999))</f>
        <v>0</v>
      </c>
      <c r="AP100" s="149">
        <f>SUMPRODUCT(-('Gastos Gerais'!$B$4:$B$999=Analítico!$B100),-(Analítico!AP$1&gt;='Gastos Gerais'!$D$4:$D$999),-(Analítico!AP$1&lt;='Gastos Gerais'!$E$4:$E$999),-('Gastos Gerais'!$C$4:$C$999))</f>
        <v>0</v>
      </c>
      <c r="AQ100" s="149">
        <f>SUMPRODUCT(-('Gastos Gerais'!$B$4:$B$999=Analítico!$B100),-(Analítico!AQ$1&gt;='Gastos Gerais'!$D$4:$D$999),-(Analítico!AQ$1&lt;='Gastos Gerais'!$E$4:$E$999),-('Gastos Gerais'!$C$4:$C$999))</f>
        <v>0</v>
      </c>
      <c r="AR100" s="149">
        <f>SUMPRODUCT(-('Gastos Gerais'!$B$4:$B$999=Analítico!$B100),-(Analítico!AR$1&gt;='Gastos Gerais'!$D$4:$D$999),-(Analítico!AR$1&lt;='Gastos Gerais'!$E$4:$E$999),-('Gastos Gerais'!$C$4:$C$999))</f>
        <v>0</v>
      </c>
      <c r="AS100" s="149">
        <f>SUMPRODUCT(-('Gastos Gerais'!$B$4:$B$999=Analítico!$B100),-(Analítico!AS$1&gt;='Gastos Gerais'!$D$4:$D$999),-(Analítico!AS$1&lt;='Gastos Gerais'!$E$4:$E$999),-('Gastos Gerais'!$C$4:$C$999))</f>
        <v>0</v>
      </c>
      <c r="AT100" s="149">
        <f>SUMPRODUCT(-('Gastos Gerais'!$B$4:$B$999=Analítico!$B100),-(Analítico!AT$1&gt;='Gastos Gerais'!$D$4:$D$999),-(Analítico!AT$1&lt;='Gastos Gerais'!$E$4:$E$999),-('Gastos Gerais'!$C$4:$C$999))</f>
        <v>0</v>
      </c>
      <c r="AU100" s="149">
        <f>SUMPRODUCT(-('Gastos Gerais'!$B$4:$B$999=Analítico!$B100),-(Analítico!AU$1&gt;='Gastos Gerais'!$D$4:$D$999),-(Analítico!AU$1&lt;='Gastos Gerais'!$E$4:$E$999),-('Gastos Gerais'!$C$4:$C$999))</f>
        <v>0</v>
      </c>
      <c r="AV100" s="149">
        <f>SUMPRODUCT(-('Gastos Gerais'!$B$4:$B$999=Analítico!$B100),-(Analítico!AV$1&gt;='Gastos Gerais'!$D$4:$D$999),-(Analítico!AV$1&lt;='Gastos Gerais'!$E$4:$E$999),-('Gastos Gerais'!$C$4:$C$999))</f>
        <v>0</v>
      </c>
      <c r="AW100" s="149">
        <f>SUMPRODUCT(-('Gastos Gerais'!$B$4:$B$999=Analítico!$B100),-(Analítico!AW$1&gt;='Gastos Gerais'!$D$4:$D$999),-(Analítico!AW$1&lt;='Gastos Gerais'!$E$4:$E$999),-('Gastos Gerais'!$C$4:$C$999))</f>
        <v>0</v>
      </c>
      <c r="AX100" s="149">
        <f>SUMPRODUCT(-('Gastos Gerais'!$B$4:$B$999=Analítico!$B100),-(Analítico!AX$1&gt;='Gastos Gerais'!$D$4:$D$999),-(Analítico!AX$1&lt;='Gastos Gerais'!$E$4:$E$999),-('Gastos Gerais'!$C$4:$C$999))</f>
        <v>0</v>
      </c>
      <c r="AY100" s="144">
        <f t="shared" si="51"/>
        <v>0</v>
      </c>
      <c r="AZ100" s="156">
        <f t="shared" ca="1" si="52"/>
        <v>0</v>
      </c>
      <c r="BJ100" s="247"/>
      <c r="BK100" s="247"/>
    </row>
    <row r="101" spans="1:63" s="99" customFormat="1" ht="23.25" customHeight="1">
      <c r="A101" s="216" t="s">
        <v>237</v>
      </c>
      <c r="B101" s="218" t="s">
        <v>281</v>
      </c>
      <c r="C101" s="149">
        <f>SUMPRODUCT(-('Gastos Gerais'!$B$4:$B$999=Analítico!$B101),-(Analítico!C$1&gt;='Gastos Gerais'!$D$4:$D$999),-(Analítico!C$1&lt;='Gastos Gerais'!$E$4:$E$999),-('Gastos Gerais'!$C$4:$C$999))</f>
        <v>0</v>
      </c>
      <c r="D101" s="149">
        <f>SUMPRODUCT(-('Gastos Gerais'!$B$4:$B$999=Analítico!$B101),-(Analítico!D$1&gt;='Gastos Gerais'!$D$4:$D$999),-(Analítico!D$1&lt;='Gastos Gerais'!$E$4:$E$999),-('Gastos Gerais'!$C$4:$C$999))</f>
        <v>0</v>
      </c>
      <c r="E101" s="149">
        <f>SUMPRODUCT(-('Gastos Gerais'!$B$4:$B$999=Analítico!$B101),-(Analítico!E$1&gt;='Gastos Gerais'!$D$4:$D$999),-(Analítico!E$1&lt;='Gastos Gerais'!$E$4:$E$999),-('Gastos Gerais'!$C$4:$C$999))</f>
        <v>0</v>
      </c>
      <c r="F101" s="149">
        <f>SUMPRODUCT(-('Gastos Gerais'!$B$4:$B$999=Analítico!$B101),-(Analítico!F$1&gt;='Gastos Gerais'!$D$4:$D$999),-(Analítico!F$1&lt;='Gastos Gerais'!$E$4:$E$999),-('Gastos Gerais'!$C$4:$C$999))</f>
        <v>0</v>
      </c>
      <c r="G101" s="149">
        <f>SUMPRODUCT(-('Gastos Gerais'!$B$4:$B$999=Analítico!$B101),-(Analítico!G$1&gt;='Gastos Gerais'!$D$4:$D$999),-(Analítico!G$1&lt;='Gastos Gerais'!$E$4:$E$999),-('Gastos Gerais'!$C$4:$C$999))</f>
        <v>0</v>
      </c>
      <c r="H101" s="149">
        <f>SUMPRODUCT(-('Gastos Gerais'!$B$4:$B$999=Analítico!$B101),-(Analítico!H$1&gt;='Gastos Gerais'!$D$4:$D$999),-(Analítico!H$1&lt;='Gastos Gerais'!$E$4:$E$999),-('Gastos Gerais'!$C$4:$C$999))</f>
        <v>0</v>
      </c>
      <c r="I101" s="149">
        <f>SUMPRODUCT(-('Gastos Gerais'!$B$4:$B$999=Analítico!$B101),-(Analítico!I$1&gt;='Gastos Gerais'!$D$4:$D$999),-(Analítico!I$1&lt;='Gastos Gerais'!$E$4:$E$999),-('Gastos Gerais'!$C$4:$C$999))</f>
        <v>0</v>
      </c>
      <c r="J101" s="149">
        <f>SUMPRODUCT(-('Gastos Gerais'!$B$4:$B$999=Analítico!$B101),-(Analítico!J$1&gt;='Gastos Gerais'!$D$4:$D$999),-(Analítico!J$1&lt;='Gastos Gerais'!$E$4:$E$999),-('Gastos Gerais'!$C$4:$C$999))</f>
        <v>0</v>
      </c>
      <c r="K101" s="149">
        <f>SUMPRODUCT(-('Gastos Gerais'!$B$4:$B$999=Analítico!$B101),-(Analítico!K$1&gt;='Gastos Gerais'!$D$4:$D$999),-(Analítico!K$1&lt;='Gastos Gerais'!$E$4:$E$999),-('Gastos Gerais'!$C$4:$C$999))</f>
        <v>0</v>
      </c>
      <c r="L101" s="149">
        <f>SUMPRODUCT(-('Gastos Gerais'!$B$4:$B$999=Analítico!$B101),-(Analítico!L$1&gt;='Gastos Gerais'!$D$4:$D$999),-(Analítico!L$1&lt;='Gastos Gerais'!$E$4:$E$999),-('Gastos Gerais'!$C$4:$C$999))</f>
        <v>0</v>
      </c>
      <c r="M101" s="149">
        <f>SUMPRODUCT(-('Gastos Gerais'!$B$4:$B$999=Analítico!$B101),-(Analítico!M$1&gt;='Gastos Gerais'!$D$4:$D$999),-(Analítico!M$1&lt;='Gastos Gerais'!$E$4:$E$999),-('Gastos Gerais'!$C$4:$C$999))</f>
        <v>0</v>
      </c>
      <c r="N101" s="149">
        <f>SUMPRODUCT(-('Gastos Gerais'!$B$4:$B$999=Analítico!$B101),-(Analítico!N$1&gt;='Gastos Gerais'!$D$4:$D$999),-(Analítico!N$1&lt;='Gastos Gerais'!$E$4:$E$999),-('Gastos Gerais'!$C$4:$C$999))</f>
        <v>0</v>
      </c>
      <c r="O101" s="149">
        <f>SUMPRODUCT(-('Gastos Gerais'!$B$4:$B$999=Analítico!$B101),-(Analítico!O$1&gt;='Gastos Gerais'!$D$4:$D$999),-(Analítico!O$1&lt;='Gastos Gerais'!$E$4:$E$999),-('Gastos Gerais'!$C$4:$C$999))</f>
        <v>0</v>
      </c>
      <c r="P101" s="149">
        <f>SUMPRODUCT(-('Gastos Gerais'!$B$4:$B$999=Analítico!$B101),-(Analítico!P$1&gt;='Gastos Gerais'!$D$4:$D$999),-(Analítico!P$1&lt;='Gastos Gerais'!$E$4:$E$999),-('Gastos Gerais'!$C$4:$C$999))</f>
        <v>0</v>
      </c>
      <c r="Q101" s="149">
        <f>SUMPRODUCT(-('Gastos Gerais'!$B$4:$B$999=Analítico!$B101),-(Analítico!Q$1&gt;='Gastos Gerais'!$D$4:$D$999),-(Analítico!Q$1&lt;='Gastos Gerais'!$E$4:$E$999),-('Gastos Gerais'!$C$4:$C$999))</f>
        <v>0</v>
      </c>
      <c r="R101" s="149">
        <f>SUMPRODUCT(-('Gastos Gerais'!$B$4:$B$999=Analítico!$B101),-(Analítico!R$1&gt;='Gastos Gerais'!$D$4:$D$999),-(Analítico!R$1&lt;='Gastos Gerais'!$E$4:$E$999),-('Gastos Gerais'!$C$4:$C$999))</f>
        <v>0</v>
      </c>
      <c r="S101" s="149">
        <f>SUMPRODUCT(-('Gastos Gerais'!$B$4:$B$999=Analítico!$B101),-(Analítico!S$1&gt;='Gastos Gerais'!$D$4:$D$999),-(Analítico!S$1&lt;='Gastos Gerais'!$E$4:$E$999),-('Gastos Gerais'!$C$4:$C$999))</f>
        <v>0</v>
      </c>
      <c r="T101" s="149">
        <f>SUMPRODUCT(-('Gastos Gerais'!$B$4:$B$999=Analítico!$B101),-(Analítico!T$1&gt;='Gastos Gerais'!$D$4:$D$999),-(Analítico!T$1&lt;='Gastos Gerais'!$E$4:$E$999),-('Gastos Gerais'!$C$4:$C$999))</f>
        <v>0</v>
      </c>
      <c r="U101" s="149">
        <f>SUMPRODUCT(-('Gastos Gerais'!$B$4:$B$999=Analítico!$B101),-(Analítico!U$1&gt;='Gastos Gerais'!$D$4:$D$999),-(Analítico!U$1&lt;='Gastos Gerais'!$E$4:$E$999),-('Gastos Gerais'!$C$4:$C$999))</f>
        <v>0</v>
      </c>
      <c r="V101" s="149">
        <f>SUMPRODUCT(-('Gastos Gerais'!$B$4:$B$999=Analítico!$B101),-(Analítico!V$1&gt;='Gastos Gerais'!$D$4:$D$999),-(Analítico!V$1&lt;='Gastos Gerais'!$E$4:$E$999),-('Gastos Gerais'!$C$4:$C$999))</f>
        <v>0</v>
      </c>
      <c r="W101" s="149">
        <f>SUMPRODUCT(-('Gastos Gerais'!$B$4:$B$999=Analítico!$B101),-(Analítico!W$1&gt;='Gastos Gerais'!$D$4:$D$999),-(Analítico!W$1&lt;='Gastos Gerais'!$E$4:$E$999),-('Gastos Gerais'!$C$4:$C$999))</f>
        <v>0</v>
      </c>
      <c r="X101" s="149">
        <f>SUMPRODUCT(-('Gastos Gerais'!$B$4:$B$999=Analítico!$B101),-(Analítico!X$1&gt;='Gastos Gerais'!$D$4:$D$999),-(Analítico!X$1&lt;='Gastos Gerais'!$E$4:$E$999),-('Gastos Gerais'!$C$4:$C$999))</f>
        <v>0</v>
      </c>
      <c r="Y101" s="149">
        <f>SUMPRODUCT(-('Gastos Gerais'!$B$4:$B$999=Analítico!$B101),-(Analítico!Y$1&gt;='Gastos Gerais'!$D$4:$D$999),-(Analítico!Y$1&lt;='Gastos Gerais'!$E$4:$E$999),-('Gastos Gerais'!$C$4:$C$999))</f>
        <v>0</v>
      </c>
      <c r="Z101" s="149">
        <f>SUMPRODUCT(-('Gastos Gerais'!$B$4:$B$999=Analítico!$B101),-(Analítico!Z$1&gt;='Gastos Gerais'!$D$4:$D$999),-(Analítico!Z$1&lt;='Gastos Gerais'!$E$4:$E$999),-('Gastos Gerais'!$C$4:$C$999))</f>
        <v>0</v>
      </c>
      <c r="AA101" s="149">
        <f>SUMPRODUCT(-('Gastos Gerais'!$B$4:$B$999=Analítico!$B101),-(Analítico!AA$1&gt;='Gastos Gerais'!$D$4:$D$999),-(Analítico!AA$1&lt;='Gastos Gerais'!$E$4:$E$999),-('Gastos Gerais'!$C$4:$C$999))</f>
        <v>0</v>
      </c>
      <c r="AB101" s="149">
        <f>SUMPRODUCT(-('Gastos Gerais'!$B$4:$B$999=Analítico!$B101),-(Analítico!AB$1&gt;='Gastos Gerais'!$D$4:$D$999),-(Analítico!AB$1&lt;='Gastos Gerais'!$E$4:$E$999),-('Gastos Gerais'!$C$4:$C$999))</f>
        <v>0</v>
      </c>
      <c r="AC101" s="149">
        <f>SUMPRODUCT(-('Gastos Gerais'!$B$4:$B$999=Analítico!$B101),-(Analítico!AC$1&gt;='Gastos Gerais'!$D$4:$D$999),-(Analítico!AC$1&lt;='Gastos Gerais'!$E$4:$E$999),-('Gastos Gerais'!$C$4:$C$999))</f>
        <v>0</v>
      </c>
      <c r="AD101" s="149">
        <f>SUMPRODUCT(-('Gastos Gerais'!$B$4:$B$999=Analítico!$B101),-(Analítico!AD$1&gt;='Gastos Gerais'!$D$4:$D$999),-(Analítico!AD$1&lt;='Gastos Gerais'!$E$4:$E$999),-('Gastos Gerais'!$C$4:$C$999))</f>
        <v>0</v>
      </c>
      <c r="AE101" s="149">
        <f>SUMPRODUCT(-('Gastos Gerais'!$B$4:$B$999=Analítico!$B101),-(Analítico!AE$1&gt;='Gastos Gerais'!$D$4:$D$999),-(Analítico!AE$1&lt;='Gastos Gerais'!$E$4:$E$999),-('Gastos Gerais'!$C$4:$C$999))</f>
        <v>0</v>
      </c>
      <c r="AF101" s="149">
        <f>SUMPRODUCT(-('Gastos Gerais'!$B$4:$B$999=Analítico!$B101),-(Analítico!AF$1&gt;='Gastos Gerais'!$D$4:$D$999),-(Analítico!AF$1&lt;='Gastos Gerais'!$E$4:$E$999),-('Gastos Gerais'!$C$4:$C$999))</f>
        <v>0</v>
      </c>
      <c r="AG101" s="149">
        <f>SUMPRODUCT(-('Gastos Gerais'!$B$4:$B$999=Analítico!$B101),-(Analítico!AG$1&gt;='Gastos Gerais'!$D$4:$D$999),-(Analítico!AG$1&lt;='Gastos Gerais'!$E$4:$E$999),-('Gastos Gerais'!$C$4:$C$999))</f>
        <v>0</v>
      </c>
      <c r="AH101" s="149">
        <f>SUMPRODUCT(-('Gastos Gerais'!$B$4:$B$999=Analítico!$B101),-(Analítico!AH$1&gt;='Gastos Gerais'!$D$4:$D$999),-(Analítico!AH$1&lt;='Gastos Gerais'!$E$4:$E$999),-('Gastos Gerais'!$C$4:$C$999))</f>
        <v>0</v>
      </c>
      <c r="AI101" s="149">
        <f>SUMPRODUCT(-('Gastos Gerais'!$B$4:$B$999=Analítico!$B101),-(Analítico!AI$1&gt;='Gastos Gerais'!$D$4:$D$999),-(Analítico!AI$1&lt;='Gastos Gerais'!$E$4:$E$999),-('Gastos Gerais'!$C$4:$C$999))</f>
        <v>0</v>
      </c>
      <c r="AJ101" s="149">
        <f>SUMPRODUCT(-('Gastos Gerais'!$B$4:$B$999=Analítico!$B101),-(Analítico!AJ$1&gt;='Gastos Gerais'!$D$4:$D$999),-(Analítico!AJ$1&lt;='Gastos Gerais'!$E$4:$E$999),-('Gastos Gerais'!$C$4:$C$999))</f>
        <v>0</v>
      </c>
      <c r="AK101" s="149">
        <f>SUMPRODUCT(-('Gastos Gerais'!$B$4:$B$999=Analítico!$B101),-(Analítico!AK$1&gt;='Gastos Gerais'!$D$4:$D$999),-(Analítico!AK$1&lt;='Gastos Gerais'!$E$4:$E$999),-('Gastos Gerais'!$C$4:$C$999))</f>
        <v>0</v>
      </c>
      <c r="AL101" s="149">
        <f>SUMPRODUCT(-('Gastos Gerais'!$B$4:$B$999=Analítico!$B101),-(Analítico!AL$1&gt;='Gastos Gerais'!$D$4:$D$999),-(Analítico!AL$1&lt;='Gastos Gerais'!$E$4:$E$999),-('Gastos Gerais'!$C$4:$C$999))</f>
        <v>0</v>
      </c>
      <c r="AM101" s="149">
        <f>SUMPRODUCT(-('Gastos Gerais'!$B$4:$B$999=Analítico!$B101),-(Analítico!AM$1&gt;='Gastos Gerais'!$D$4:$D$999),-(Analítico!AM$1&lt;='Gastos Gerais'!$E$4:$E$999),-('Gastos Gerais'!$C$4:$C$999))</f>
        <v>0</v>
      </c>
      <c r="AN101" s="149">
        <f>SUMPRODUCT(-('Gastos Gerais'!$B$4:$B$999=Analítico!$B101),-(Analítico!AN$1&gt;='Gastos Gerais'!$D$4:$D$999),-(Analítico!AN$1&lt;='Gastos Gerais'!$E$4:$E$999),-('Gastos Gerais'!$C$4:$C$999))</f>
        <v>0</v>
      </c>
      <c r="AO101" s="149">
        <f>SUMPRODUCT(-('Gastos Gerais'!$B$4:$B$999=Analítico!$B101),-(Analítico!AO$1&gt;='Gastos Gerais'!$D$4:$D$999),-(Analítico!AO$1&lt;='Gastos Gerais'!$E$4:$E$999),-('Gastos Gerais'!$C$4:$C$999))</f>
        <v>0</v>
      </c>
      <c r="AP101" s="149">
        <f>SUMPRODUCT(-('Gastos Gerais'!$B$4:$B$999=Analítico!$B101),-(Analítico!AP$1&gt;='Gastos Gerais'!$D$4:$D$999),-(Analítico!AP$1&lt;='Gastos Gerais'!$E$4:$E$999),-('Gastos Gerais'!$C$4:$C$999))</f>
        <v>0</v>
      </c>
      <c r="AQ101" s="149">
        <f>SUMPRODUCT(-('Gastos Gerais'!$B$4:$B$999=Analítico!$B101),-(Analítico!AQ$1&gt;='Gastos Gerais'!$D$4:$D$999),-(Analítico!AQ$1&lt;='Gastos Gerais'!$E$4:$E$999),-('Gastos Gerais'!$C$4:$C$999))</f>
        <v>0</v>
      </c>
      <c r="AR101" s="149">
        <f>SUMPRODUCT(-('Gastos Gerais'!$B$4:$B$999=Analítico!$B101),-(Analítico!AR$1&gt;='Gastos Gerais'!$D$4:$D$999),-(Analítico!AR$1&lt;='Gastos Gerais'!$E$4:$E$999),-('Gastos Gerais'!$C$4:$C$999))</f>
        <v>0</v>
      </c>
      <c r="AS101" s="149">
        <f>SUMPRODUCT(-('Gastos Gerais'!$B$4:$B$999=Analítico!$B101),-(Analítico!AS$1&gt;='Gastos Gerais'!$D$4:$D$999),-(Analítico!AS$1&lt;='Gastos Gerais'!$E$4:$E$999),-('Gastos Gerais'!$C$4:$C$999))</f>
        <v>0</v>
      </c>
      <c r="AT101" s="149">
        <f>SUMPRODUCT(-('Gastos Gerais'!$B$4:$B$999=Analítico!$B101),-(Analítico!AT$1&gt;='Gastos Gerais'!$D$4:$D$999),-(Analítico!AT$1&lt;='Gastos Gerais'!$E$4:$E$999),-('Gastos Gerais'!$C$4:$C$999))</f>
        <v>0</v>
      </c>
      <c r="AU101" s="149">
        <f>SUMPRODUCT(-('Gastos Gerais'!$B$4:$B$999=Analítico!$B101),-(Analítico!AU$1&gt;='Gastos Gerais'!$D$4:$D$999),-(Analítico!AU$1&lt;='Gastos Gerais'!$E$4:$E$999),-('Gastos Gerais'!$C$4:$C$999))</f>
        <v>0</v>
      </c>
      <c r="AV101" s="149">
        <f>SUMPRODUCT(-('Gastos Gerais'!$B$4:$B$999=Analítico!$B101),-(Analítico!AV$1&gt;='Gastos Gerais'!$D$4:$D$999),-(Analítico!AV$1&lt;='Gastos Gerais'!$E$4:$E$999),-('Gastos Gerais'!$C$4:$C$999))</f>
        <v>0</v>
      </c>
      <c r="AW101" s="149">
        <f>SUMPRODUCT(-('Gastos Gerais'!$B$4:$B$999=Analítico!$B101),-(Analítico!AW$1&gt;='Gastos Gerais'!$D$4:$D$999),-(Analítico!AW$1&lt;='Gastos Gerais'!$E$4:$E$999),-('Gastos Gerais'!$C$4:$C$999))</f>
        <v>0</v>
      </c>
      <c r="AX101" s="149">
        <f>SUMPRODUCT(-('Gastos Gerais'!$B$4:$B$999=Analítico!$B101),-(Analítico!AX$1&gt;='Gastos Gerais'!$D$4:$D$999),-(Analítico!AX$1&lt;='Gastos Gerais'!$E$4:$E$999),-('Gastos Gerais'!$C$4:$C$999))</f>
        <v>0</v>
      </c>
      <c r="AY101" s="144">
        <f t="shared" si="51"/>
        <v>0</v>
      </c>
      <c r="AZ101" s="156">
        <f t="shared" ca="1" si="52"/>
        <v>0</v>
      </c>
      <c r="BJ101" s="247"/>
      <c r="BK101" s="247"/>
    </row>
    <row r="102" spans="1:63" s="99" customFormat="1" ht="23.25" customHeight="1">
      <c r="A102" s="216" t="s">
        <v>238</v>
      </c>
      <c r="B102" s="219" t="s">
        <v>458</v>
      </c>
      <c r="C102" s="149">
        <f>SUMPRODUCT(-('Gastos Gerais'!$B$4:$B$999=Analítico!$B102),-(Analítico!C$1&gt;='Gastos Gerais'!$D$4:$D$999),-(Analítico!C$1&lt;='Gastos Gerais'!$E$4:$E$999),-('Gastos Gerais'!$C$4:$C$999))</f>
        <v>0</v>
      </c>
      <c r="D102" s="149">
        <f>SUMPRODUCT(-('Gastos Gerais'!$B$4:$B$999=Analítico!$B102),-(Analítico!D$1&gt;='Gastos Gerais'!$D$4:$D$999),-(Analítico!D$1&lt;='Gastos Gerais'!$E$4:$E$999),-('Gastos Gerais'!$C$4:$C$999))</f>
        <v>0</v>
      </c>
      <c r="E102" s="149">
        <f>SUMPRODUCT(-('Gastos Gerais'!$B$4:$B$999=Analítico!$B102),-(Analítico!E$1&gt;='Gastos Gerais'!$D$4:$D$999),-(Analítico!E$1&lt;='Gastos Gerais'!$E$4:$E$999),-('Gastos Gerais'!$C$4:$C$999))</f>
        <v>0</v>
      </c>
      <c r="F102" s="149">
        <f>SUMPRODUCT(-('Gastos Gerais'!$B$4:$B$999=Analítico!$B102),-(Analítico!F$1&gt;='Gastos Gerais'!$D$4:$D$999),-(Analítico!F$1&lt;='Gastos Gerais'!$E$4:$E$999),-('Gastos Gerais'!$C$4:$C$999))</f>
        <v>0</v>
      </c>
      <c r="G102" s="149">
        <f>SUMPRODUCT(-('Gastos Gerais'!$B$4:$B$999=Analítico!$B102),-(Analítico!G$1&gt;='Gastos Gerais'!$D$4:$D$999),-(Analítico!G$1&lt;='Gastos Gerais'!$E$4:$E$999),-('Gastos Gerais'!$C$4:$C$999))</f>
        <v>0</v>
      </c>
      <c r="H102" s="149">
        <f>SUMPRODUCT(-('Gastos Gerais'!$B$4:$B$999=Analítico!$B102),-(Analítico!H$1&gt;='Gastos Gerais'!$D$4:$D$999),-(Analítico!H$1&lt;='Gastos Gerais'!$E$4:$E$999),-('Gastos Gerais'!$C$4:$C$999))</f>
        <v>0</v>
      </c>
      <c r="I102" s="149">
        <f>SUMPRODUCT(-('Gastos Gerais'!$B$4:$B$999=Analítico!$B102),-(Analítico!I$1&gt;='Gastos Gerais'!$D$4:$D$999),-(Analítico!I$1&lt;='Gastos Gerais'!$E$4:$E$999),-('Gastos Gerais'!$C$4:$C$999))</f>
        <v>0</v>
      </c>
      <c r="J102" s="149">
        <f>SUMPRODUCT(-('Gastos Gerais'!$B$4:$B$999=Analítico!$B102),-(Analítico!J$1&gt;='Gastos Gerais'!$D$4:$D$999),-(Analítico!J$1&lt;='Gastos Gerais'!$E$4:$E$999),-('Gastos Gerais'!$C$4:$C$999))</f>
        <v>0</v>
      </c>
      <c r="K102" s="149">
        <f>SUMPRODUCT(-('Gastos Gerais'!$B$4:$B$999=Analítico!$B102),-(Analítico!K$1&gt;='Gastos Gerais'!$D$4:$D$999),-(Analítico!K$1&lt;='Gastos Gerais'!$E$4:$E$999),-('Gastos Gerais'!$C$4:$C$999))</f>
        <v>0</v>
      </c>
      <c r="L102" s="149">
        <f>SUMPRODUCT(-('Gastos Gerais'!$B$4:$B$999=Analítico!$B102),-(Analítico!L$1&gt;='Gastos Gerais'!$D$4:$D$999),-(Analítico!L$1&lt;='Gastos Gerais'!$E$4:$E$999),-('Gastos Gerais'!$C$4:$C$999))</f>
        <v>0</v>
      </c>
      <c r="M102" s="149">
        <f>SUMPRODUCT(-('Gastos Gerais'!$B$4:$B$999=Analítico!$B102),-(Analítico!M$1&gt;='Gastos Gerais'!$D$4:$D$999),-(Analítico!M$1&lt;='Gastos Gerais'!$E$4:$E$999),-('Gastos Gerais'!$C$4:$C$999))</f>
        <v>0</v>
      </c>
      <c r="N102" s="149">
        <f>SUMPRODUCT(-('Gastos Gerais'!$B$4:$B$999=Analítico!$B102),-(Analítico!N$1&gt;='Gastos Gerais'!$D$4:$D$999),-(Analítico!N$1&lt;='Gastos Gerais'!$E$4:$E$999),-('Gastos Gerais'!$C$4:$C$999))</f>
        <v>0</v>
      </c>
      <c r="O102" s="149">
        <f>SUMPRODUCT(-('Gastos Gerais'!$B$4:$B$999=Analítico!$B102),-(Analítico!O$1&gt;='Gastos Gerais'!$D$4:$D$999),-(Analítico!O$1&lt;='Gastos Gerais'!$E$4:$E$999),-('Gastos Gerais'!$C$4:$C$999))</f>
        <v>0</v>
      </c>
      <c r="P102" s="149">
        <f>SUMPRODUCT(-('Gastos Gerais'!$B$4:$B$999=Analítico!$B102),-(Analítico!P$1&gt;='Gastos Gerais'!$D$4:$D$999),-(Analítico!P$1&lt;='Gastos Gerais'!$E$4:$E$999),-('Gastos Gerais'!$C$4:$C$999))</f>
        <v>0</v>
      </c>
      <c r="Q102" s="149">
        <f>SUMPRODUCT(-('Gastos Gerais'!$B$4:$B$999=Analítico!$B102),-(Analítico!Q$1&gt;='Gastos Gerais'!$D$4:$D$999),-(Analítico!Q$1&lt;='Gastos Gerais'!$E$4:$E$999),-('Gastos Gerais'!$C$4:$C$999))</f>
        <v>0</v>
      </c>
      <c r="R102" s="149">
        <f>SUMPRODUCT(-('Gastos Gerais'!$B$4:$B$999=Analítico!$B102),-(Analítico!R$1&gt;='Gastos Gerais'!$D$4:$D$999),-(Analítico!R$1&lt;='Gastos Gerais'!$E$4:$E$999),-('Gastos Gerais'!$C$4:$C$999))</f>
        <v>0</v>
      </c>
      <c r="S102" s="149">
        <f>SUMPRODUCT(-('Gastos Gerais'!$B$4:$B$999=Analítico!$B102),-(Analítico!S$1&gt;='Gastos Gerais'!$D$4:$D$999),-(Analítico!S$1&lt;='Gastos Gerais'!$E$4:$E$999),-('Gastos Gerais'!$C$4:$C$999))</f>
        <v>0</v>
      </c>
      <c r="T102" s="149">
        <f>SUMPRODUCT(-('Gastos Gerais'!$B$4:$B$999=Analítico!$B102),-(Analítico!T$1&gt;='Gastos Gerais'!$D$4:$D$999),-(Analítico!T$1&lt;='Gastos Gerais'!$E$4:$E$999),-('Gastos Gerais'!$C$4:$C$999))</f>
        <v>0</v>
      </c>
      <c r="U102" s="149">
        <f>SUMPRODUCT(-('Gastos Gerais'!$B$4:$B$999=Analítico!$B102),-(Analítico!U$1&gt;='Gastos Gerais'!$D$4:$D$999),-(Analítico!U$1&lt;='Gastos Gerais'!$E$4:$E$999),-('Gastos Gerais'!$C$4:$C$999))</f>
        <v>0</v>
      </c>
      <c r="V102" s="149">
        <f>SUMPRODUCT(-('Gastos Gerais'!$B$4:$B$999=Analítico!$B102),-(Analítico!V$1&gt;='Gastos Gerais'!$D$4:$D$999),-(Analítico!V$1&lt;='Gastos Gerais'!$E$4:$E$999),-('Gastos Gerais'!$C$4:$C$999))</f>
        <v>0</v>
      </c>
      <c r="W102" s="149">
        <f>SUMPRODUCT(-('Gastos Gerais'!$B$4:$B$999=Analítico!$B102),-(Analítico!W$1&gt;='Gastos Gerais'!$D$4:$D$999),-(Analítico!W$1&lt;='Gastos Gerais'!$E$4:$E$999),-('Gastos Gerais'!$C$4:$C$999))</f>
        <v>0</v>
      </c>
      <c r="X102" s="149">
        <f>SUMPRODUCT(-('Gastos Gerais'!$B$4:$B$999=Analítico!$B102),-(Analítico!X$1&gt;='Gastos Gerais'!$D$4:$D$999),-(Analítico!X$1&lt;='Gastos Gerais'!$E$4:$E$999),-('Gastos Gerais'!$C$4:$C$999))</f>
        <v>0</v>
      </c>
      <c r="Y102" s="149">
        <f>SUMPRODUCT(-('Gastos Gerais'!$B$4:$B$999=Analítico!$B102),-(Analítico!Y$1&gt;='Gastos Gerais'!$D$4:$D$999),-(Analítico!Y$1&lt;='Gastos Gerais'!$E$4:$E$999),-('Gastos Gerais'!$C$4:$C$999))</f>
        <v>0</v>
      </c>
      <c r="Z102" s="149">
        <f>SUMPRODUCT(-('Gastos Gerais'!$B$4:$B$999=Analítico!$B102),-(Analítico!Z$1&gt;='Gastos Gerais'!$D$4:$D$999),-(Analítico!Z$1&lt;='Gastos Gerais'!$E$4:$E$999),-('Gastos Gerais'!$C$4:$C$999))</f>
        <v>0</v>
      </c>
      <c r="AA102" s="149">
        <f>SUMPRODUCT(-('Gastos Gerais'!$B$4:$B$999=Analítico!$B102),-(Analítico!AA$1&gt;='Gastos Gerais'!$D$4:$D$999),-(Analítico!AA$1&lt;='Gastos Gerais'!$E$4:$E$999),-('Gastos Gerais'!$C$4:$C$999))</f>
        <v>0</v>
      </c>
      <c r="AB102" s="149">
        <f>SUMPRODUCT(-('Gastos Gerais'!$B$4:$B$999=Analítico!$B102),-(Analítico!AB$1&gt;='Gastos Gerais'!$D$4:$D$999),-(Analítico!AB$1&lt;='Gastos Gerais'!$E$4:$E$999),-('Gastos Gerais'!$C$4:$C$999))</f>
        <v>0</v>
      </c>
      <c r="AC102" s="149">
        <f>SUMPRODUCT(-('Gastos Gerais'!$B$4:$B$999=Analítico!$B102),-(Analítico!AC$1&gt;='Gastos Gerais'!$D$4:$D$999),-(Analítico!AC$1&lt;='Gastos Gerais'!$E$4:$E$999),-('Gastos Gerais'!$C$4:$C$999))</f>
        <v>0</v>
      </c>
      <c r="AD102" s="149">
        <f>SUMPRODUCT(-('Gastos Gerais'!$B$4:$B$999=Analítico!$B102),-(Analítico!AD$1&gt;='Gastos Gerais'!$D$4:$D$999),-(Analítico!AD$1&lt;='Gastos Gerais'!$E$4:$E$999),-('Gastos Gerais'!$C$4:$C$999))</f>
        <v>0</v>
      </c>
      <c r="AE102" s="149">
        <f>SUMPRODUCT(-('Gastos Gerais'!$B$4:$B$999=Analítico!$B102),-(Analítico!AE$1&gt;='Gastos Gerais'!$D$4:$D$999),-(Analítico!AE$1&lt;='Gastos Gerais'!$E$4:$E$999),-('Gastos Gerais'!$C$4:$C$999))</f>
        <v>0</v>
      </c>
      <c r="AF102" s="149">
        <f>SUMPRODUCT(-('Gastos Gerais'!$B$4:$B$999=Analítico!$B102),-(Analítico!AF$1&gt;='Gastos Gerais'!$D$4:$D$999),-(Analítico!AF$1&lt;='Gastos Gerais'!$E$4:$E$999),-('Gastos Gerais'!$C$4:$C$999))</f>
        <v>0</v>
      </c>
      <c r="AG102" s="149">
        <f>SUMPRODUCT(-('Gastos Gerais'!$B$4:$B$999=Analítico!$B102),-(Analítico!AG$1&gt;='Gastos Gerais'!$D$4:$D$999),-(Analítico!AG$1&lt;='Gastos Gerais'!$E$4:$E$999),-('Gastos Gerais'!$C$4:$C$999))</f>
        <v>0</v>
      </c>
      <c r="AH102" s="149">
        <f>SUMPRODUCT(-('Gastos Gerais'!$B$4:$B$999=Analítico!$B102),-(Analítico!AH$1&gt;='Gastos Gerais'!$D$4:$D$999),-(Analítico!AH$1&lt;='Gastos Gerais'!$E$4:$E$999),-('Gastos Gerais'!$C$4:$C$999))</f>
        <v>0</v>
      </c>
      <c r="AI102" s="149">
        <f>SUMPRODUCT(-('Gastos Gerais'!$B$4:$B$999=Analítico!$B102),-(Analítico!AI$1&gt;='Gastos Gerais'!$D$4:$D$999),-(Analítico!AI$1&lt;='Gastos Gerais'!$E$4:$E$999),-('Gastos Gerais'!$C$4:$C$999))</f>
        <v>0</v>
      </c>
      <c r="AJ102" s="149">
        <f>SUMPRODUCT(-('Gastos Gerais'!$B$4:$B$999=Analítico!$B102),-(Analítico!AJ$1&gt;='Gastos Gerais'!$D$4:$D$999),-(Analítico!AJ$1&lt;='Gastos Gerais'!$E$4:$E$999),-('Gastos Gerais'!$C$4:$C$999))</f>
        <v>0</v>
      </c>
      <c r="AK102" s="149">
        <f>SUMPRODUCT(-('Gastos Gerais'!$B$4:$B$999=Analítico!$B102),-(Analítico!AK$1&gt;='Gastos Gerais'!$D$4:$D$999),-(Analítico!AK$1&lt;='Gastos Gerais'!$E$4:$E$999),-('Gastos Gerais'!$C$4:$C$999))</f>
        <v>0</v>
      </c>
      <c r="AL102" s="149">
        <f>SUMPRODUCT(-('Gastos Gerais'!$B$4:$B$999=Analítico!$B102),-(Analítico!AL$1&gt;='Gastos Gerais'!$D$4:$D$999),-(Analítico!AL$1&lt;='Gastos Gerais'!$E$4:$E$999),-('Gastos Gerais'!$C$4:$C$999))</f>
        <v>0</v>
      </c>
      <c r="AM102" s="149">
        <f>SUMPRODUCT(-('Gastos Gerais'!$B$4:$B$999=Analítico!$B102),-(Analítico!AM$1&gt;='Gastos Gerais'!$D$4:$D$999),-(Analítico!AM$1&lt;='Gastos Gerais'!$E$4:$E$999),-('Gastos Gerais'!$C$4:$C$999))</f>
        <v>0</v>
      </c>
      <c r="AN102" s="149">
        <f>SUMPRODUCT(-('Gastos Gerais'!$B$4:$B$999=Analítico!$B102),-(Analítico!AN$1&gt;='Gastos Gerais'!$D$4:$D$999),-(Analítico!AN$1&lt;='Gastos Gerais'!$E$4:$E$999),-('Gastos Gerais'!$C$4:$C$999))</f>
        <v>0</v>
      </c>
      <c r="AO102" s="149">
        <f>SUMPRODUCT(-('Gastos Gerais'!$B$4:$B$999=Analítico!$B102),-(Analítico!AO$1&gt;='Gastos Gerais'!$D$4:$D$999),-(Analítico!AO$1&lt;='Gastos Gerais'!$E$4:$E$999),-('Gastos Gerais'!$C$4:$C$999))</f>
        <v>0</v>
      </c>
      <c r="AP102" s="149">
        <f>SUMPRODUCT(-('Gastos Gerais'!$B$4:$B$999=Analítico!$B102),-(Analítico!AP$1&gt;='Gastos Gerais'!$D$4:$D$999),-(Analítico!AP$1&lt;='Gastos Gerais'!$E$4:$E$999),-('Gastos Gerais'!$C$4:$C$999))</f>
        <v>0</v>
      </c>
      <c r="AQ102" s="149">
        <f>SUMPRODUCT(-('Gastos Gerais'!$B$4:$B$999=Analítico!$B102),-(Analítico!AQ$1&gt;='Gastos Gerais'!$D$4:$D$999),-(Analítico!AQ$1&lt;='Gastos Gerais'!$E$4:$E$999),-('Gastos Gerais'!$C$4:$C$999))</f>
        <v>0</v>
      </c>
      <c r="AR102" s="149">
        <f>SUMPRODUCT(-('Gastos Gerais'!$B$4:$B$999=Analítico!$B102),-(Analítico!AR$1&gt;='Gastos Gerais'!$D$4:$D$999),-(Analítico!AR$1&lt;='Gastos Gerais'!$E$4:$E$999),-('Gastos Gerais'!$C$4:$C$999))</f>
        <v>0</v>
      </c>
      <c r="AS102" s="149">
        <f>SUMPRODUCT(-('Gastos Gerais'!$B$4:$B$999=Analítico!$B102),-(Analítico!AS$1&gt;='Gastos Gerais'!$D$4:$D$999),-(Analítico!AS$1&lt;='Gastos Gerais'!$E$4:$E$999),-('Gastos Gerais'!$C$4:$C$999))</f>
        <v>0</v>
      </c>
      <c r="AT102" s="149">
        <f>SUMPRODUCT(-('Gastos Gerais'!$B$4:$B$999=Analítico!$B102),-(Analítico!AT$1&gt;='Gastos Gerais'!$D$4:$D$999),-(Analítico!AT$1&lt;='Gastos Gerais'!$E$4:$E$999),-('Gastos Gerais'!$C$4:$C$999))</f>
        <v>0</v>
      </c>
      <c r="AU102" s="149">
        <f>SUMPRODUCT(-('Gastos Gerais'!$B$4:$B$999=Analítico!$B102),-(Analítico!AU$1&gt;='Gastos Gerais'!$D$4:$D$999),-(Analítico!AU$1&lt;='Gastos Gerais'!$E$4:$E$999),-('Gastos Gerais'!$C$4:$C$999))</f>
        <v>0</v>
      </c>
      <c r="AV102" s="149">
        <f>SUMPRODUCT(-('Gastos Gerais'!$B$4:$B$999=Analítico!$B102),-(Analítico!AV$1&gt;='Gastos Gerais'!$D$4:$D$999),-(Analítico!AV$1&lt;='Gastos Gerais'!$E$4:$E$999),-('Gastos Gerais'!$C$4:$C$999))</f>
        <v>0</v>
      </c>
      <c r="AW102" s="149">
        <f>SUMPRODUCT(-('Gastos Gerais'!$B$4:$B$999=Analítico!$B102),-(Analítico!AW$1&gt;='Gastos Gerais'!$D$4:$D$999),-(Analítico!AW$1&lt;='Gastos Gerais'!$E$4:$E$999),-('Gastos Gerais'!$C$4:$C$999))</f>
        <v>0</v>
      </c>
      <c r="AX102" s="149">
        <f>SUMPRODUCT(-('Gastos Gerais'!$B$4:$B$999=Analítico!$B102),-(Analítico!AX$1&gt;='Gastos Gerais'!$D$4:$D$999),-(Analítico!AX$1&lt;='Gastos Gerais'!$E$4:$E$999),-('Gastos Gerais'!$C$4:$C$999))</f>
        <v>0</v>
      </c>
      <c r="AY102" s="144">
        <f t="shared" si="51"/>
        <v>0</v>
      </c>
      <c r="AZ102" s="156">
        <f t="shared" ca="1" si="52"/>
        <v>0</v>
      </c>
      <c r="BJ102" s="247"/>
      <c r="BK102" s="247"/>
    </row>
    <row r="103" spans="1:63" s="99" customFormat="1" ht="23.25" customHeight="1">
      <c r="A103" s="216" t="s">
        <v>239</v>
      </c>
      <c r="B103" s="219" t="s">
        <v>459</v>
      </c>
      <c r="C103" s="149">
        <f>SUMPRODUCT(-('Gastos Gerais'!$B$4:$B$999=Analítico!$B103),-(Analítico!C$1&gt;='Gastos Gerais'!$D$4:$D$999),-(Analítico!C$1&lt;='Gastos Gerais'!$E$4:$E$999),-('Gastos Gerais'!$C$4:$C$999))</f>
        <v>0</v>
      </c>
      <c r="D103" s="149">
        <f>SUMPRODUCT(-('Gastos Gerais'!$B$4:$B$999=Analítico!$B103),-(Analítico!D$1&gt;='Gastos Gerais'!$D$4:$D$999),-(Analítico!D$1&lt;='Gastos Gerais'!$E$4:$E$999),-('Gastos Gerais'!$C$4:$C$999))</f>
        <v>700</v>
      </c>
      <c r="E103" s="149">
        <f>SUMPRODUCT(-('Gastos Gerais'!$B$4:$B$999=Analítico!$B103),-(Analítico!E$1&gt;='Gastos Gerais'!$D$4:$D$999),-(Analítico!E$1&lt;='Gastos Gerais'!$E$4:$E$999),-('Gastos Gerais'!$C$4:$C$999))</f>
        <v>700</v>
      </c>
      <c r="F103" s="149">
        <f>SUMPRODUCT(-('Gastos Gerais'!$B$4:$B$999=Analítico!$B103),-(Analítico!F$1&gt;='Gastos Gerais'!$D$4:$D$999),-(Analítico!F$1&lt;='Gastos Gerais'!$E$4:$E$999),-('Gastos Gerais'!$C$4:$C$999))</f>
        <v>700</v>
      </c>
      <c r="G103" s="149">
        <f>SUMPRODUCT(-('Gastos Gerais'!$B$4:$B$999=Analítico!$B103),-(Analítico!G$1&gt;='Gastos Gerais'!$D$4:$D$999),-(Analítico!G$1&lt;='Gastos Gerais'!$E$4:$E$999),-('Gastos Gerais'!$C$4:$C$999))</f>
        <v>700</v>
      </c>
      <c r="H103" s="149">
        <f>SUMPRODUCT(-('Gastos Gerais'!$B$4:$B$999=Analítico!$B103),-(Analítico!H$1&gt;='Gastos Gerais'!$D$4:$D$999),-(Analítico!H$1&lt;='Gastos Gerais'!$E$4:$E$999),-('Gastos Gerais'!$C$4:$C$999))</f>
        <v>700</v>
      </c>
      <c r="I103" s="149">
        <f>SUMPRODUCT(-('Gastos Gerais'!$B$4:$B$999=Analítico!$B103),-(Analítico!I$1&gt;='Gastos Gerais'!$D$4:$D$999),-(Analítico!I$1&lt;='Gastos Gerais'!$E$4:$E$999),-('Gastos Gerais'!$C$4:$C$999))</f>
        <v>700</v>
      </c>
      <c r="J103" s="149">
        <f>SUMPRODUCT(-('Gastos Gerais'!$B$4:$B$999=Analítico!$B103),-(Analítico!J$1&gt;='Gastos Gerais'!$D$4:$D$999),-(Analítico!J$1&lt;='Gastos Gerais'!$E$4:$E$999),-('Gastos Gerais'!$C$4:$C$999))</f>
        <v>700</v>
      </c>
      <c r="K103" s="149">
        <f>SUMPRODUCT(-('Gastos Gerais'!$B$4:$B$999=Analítico!$B103),-(Analítico!K$1&gt;='Gastos Gerais'!$D$4:$D$999),-(Analítico!K$1&lt;='Gastos Gerais'!$E$4:$E$999),-('Gastos Gerais'!$C$4:$C$999))</f>
        <v>700</v>
      </c>
      <c r="L103" s="149">
        <f>SUMPRODUCT(-('Gastos Gerais'!$B$4:$B$999=Analítico!$B103),-(Analítico!L$1&gt;='Gastos Gerais'!$D$4:$D$999),-(Analítico!L$1&lt;='Gastos Gerais'!$E$4:$E$999),-('Gastos Gerais'!$C$4:$C$999))</f>
        <v>700</v>
      </c>
      <c r="M103" s="149">
        <f>SUMPRODUCT(-('Gastos Gerais'!$B$4:$B$999=Analítico!$B103),-(Analítico!M$1&gt;='Gastos Gerais'!$D$4:$D$999),-(Analítico!M$1&lt;='Gastos Gerais'!$E$4:$E$999),-('Gastos Gerais'!$C$4:$C$999))</f>
        <v>700</v>
      </c>
      <c r="N103" s="149">
        <f>SUMPRODUCT(-('Gastos Gerais'!$B$4:$B$999=Analítico!$B103),-(Analítico!N$1&gt;='Gastos Gerais'!$D$4:$D$999),-(Analítico!N$1&lt;='Gastos Gerais'!$E$4:$E$999),-('Gastos Gerais'!$C$4:$C$999))</f>
        <v>700</v>
      </c>
      <c r="O103" s="149">
        <f>SUMPRODUCT(-('Gastos Gerais'!$B$4:$B$999=Analítico!$B103),-(Analítico!O$1&gt;='Gastos Gerais'!$D$4:$D$999),-(Analítico!O$1&lt;='Gastos Gerais'!$E$4:$E$999),-('Gastos Gerais'!$C$4:$C$999))</f>
        <v>700</v>
      </c>
      <c r="P103" s="149">
        <f>SUMPRODUCT(-('Gastos Gerais'!$B$4:$B$999=Analítico!$B103),-(Analítico!P$1&gt;='Gastos Gerais'!$D$4:$D$999),-(Analítico!P$1&lt;='Gastos Gerais'!$E$4:$E$999),-('Gastos Gerais'!$C$4:$C$999))</f>
        <v>700</v>
      </c>
      <c r="Q103" s="149">
        <f>SUMPRODUCT(-('Gastos Gerais'!$B$4:$B$999=Analítico!$B103),-(Analítico!Q$1&gt;='Gastos Gerais'!$D$4:$D$999),-(Analítico!Q$1&lt;='Gastos Gerais'!$E$4:$E$999),-('Gastos Gerais'!$C$4:$C$999))</f>
        <v>700</v>
      </c>
      <c r="R103" s="149">
        <f>SUMPRODUCT(-('Gastos Gerais'!$B$4:$B$999=Analítico!$B103),-(Analítico!R$1&gt;='Gastos Gerais'!$D$4:$D$999),-(Analítico!R$1&lt;='Gastos Gerais'!$E$4:$E$999),-('Gastos Gerais'!$C$4:$C$999))</f>
        <v>700</v>
      </c>
      <c r="S103" s="149">
        <f>SUMPRODUCT(-('Gastos Gerais'!$B$4:$B$999=Analítico!$B103),-(Analítico!S$1&gt;='Gastos Gerais'!$D$4:$D$999),-(Analítico!S$1&lt;='Gastos Gerais'!$E$4:$E$999),-('Gastos Gerais'!$C$4:$C$999))</f>
        <v>700</v>
      </c>
      <c r="T103" s="149">
        <f>SUMPRODUCT(-('Gastos Gerais'!$B$4:$B$999=Analítico!$B103),-(Analítico!T$1&gt;='Gastos Gerais'!$D$4:$D$999),-(Analítico!T$1&lt;='Gastos Gerais'!$E$4:$E$999),-('Gastos Gerais'!$C$4:$C$999))</f>
        <v>700</v>
      </c>
      <c r="U103" s="149">
        <f>SUMPRODUCT(-('Gastos Gerais'!$B$4:$B$999=Analítico!$B103),-(Analítico!U$1&gt;='Gastos Gerais'!$D$4:$D$999),-(Analítico!U$1&lt;='Gastos Gerais'!$E$4:$E$999),-('Gastos Gerais'!$C$4:$C$999))</f>
        <v>700</v>
      </c>
      <c r="V103" s="149">
        <f>SUMPRODUCT(-('Gastos Gerais'!$B$4:$B$999=Analítico!$B103),-(Analítico!V$1&gt;='Gastos Gerais'!$D$4:$D$999),-(Analítico!V$1&lt;='Gastos Gerais'!$E$4:$E$999),-('Gastos Gerais'!$C$4:$C$999))</f>
        <v>700</v>
      </c>
      <c r="W103" s="149">
        <f>SUMPRODUCT(-('Gastos Gerais'!$B$4:$B$999=Analítico!$B103),-(Analítico!W$1&gt;='Gastos Gerais'!$D$4:$D$999),-(Analítico!W$1&lt;='Gastos Gerais'!$E$4:$E$999),-('Gastos Gerais'!$C$4:$C$999))</f>
        <v>700</v>
      </c>
      <c r="X103" s="149">
        <f>SUMPRODUCT(-('Gastos Gerais'!$B$4:$B$999=Analítico!$B103),-(Analítico!X$1&gt;='Gastos Gerais'!$D$4:$D$999),-(Analítico!X$1&lt;='Gastos Gerais'!$E$4:$E$999),-('Gastos Gerais'!$C$4:$C$999))</f>
        <v>700</v>
      </c>
      <c r="Y103" s="149">
        <f>SUMPRODUCT(-('Gastos Gerais'!$B$4:$B$999=Analítico!$B103),-(Analítico!Y$1&gt;='Gastos Gerais'!$D$4:$D$999),-(Analítico!Y$1&lt;='Gastos Gerais'!$E$4:$E$999),-('Gastos Gerais'!$C$4:$C$999))</f>
        <v>700</v>
      </c>
      <c r="Z103" s="149">
        <f>SUMPRODUCT(-('Gastos Gerais'!$B$4:$B$999=Analítico!$B103),-(Analítico!Z$1&gt;='Gastos Gerais'!$D$4:$D$999),-(Analítico!Z$1&lt;='Gastos Gerais'!$E$4:$E$999),-('Gastos Gerais'!$C$4:$C$999))</f>
        <v>700</v>
      </c>
      <c r="AA103" s="149">
        <f>SUMPRODUCT(-('Gastos Gerais'!$B$4:$B$999=Analítico!$B103),-(Analítico!AA$1&gt;='Gastos Gerais'!$D$4:$D$999),-(Analítico!AA$1&lt;='Gastos Gerais'!$E$4:$E$999),-('Gastos Gerais'!$C$4:$C$999))</f>
        <v>700</v>
      </c>
      <c r="AB103" s="149">
        <f>SUMPRODUCT(-('Gastos Gerais'!$B$4:$B$999=Analítico!$B103),-(Analítico!AB$1&gt;='Gastos Gerais'!$D$4:$D$999),-(Analítico!AB$1&lt;='Gastos Gerais'!$E$4:$E$999),-('Gastos Gerais'!$C$4:$C$999))</f>
        <v>700</v>
      </c>
      <c r="AC103" s="149">
        <f>SUMPRODUCT(-('Gastos Gerais'!$B$4:$B$999=Analítico!$B103),-(Analítico!AC$1&gt;='Gastos Gerais'!$D$4:$D$999),-(Analítico!AC$1&lt;='Gastos Gerais'!$E$4:$E$999),-('Gastos Gerais'!$C$4:$C$999))</f>
        <v>700</v>
      </c>
      <c r="AD103" s="149">
        <f>SUMPRODUCT(-('Gastos Gerais'!$B$4:$B$999=Analítico!$B103),-(Analítico!AD$1&gt;='Gastos Gerais'!$D$4:$D$999),-(Analítico!AD$1&lt;='Gastos Gerais'!$E$4:$E$999),-('Gastos Gerais'!$C$4:$C$999))</f>
        <v>700</v>
      </c>
      <c r="AE103" s="149">
        <f>SUMPRODUCT(-('Gastos Gerais'!$B$4:$B$999=Analítico!$B103),-(Analítico!AE$1&gt;='Gastos Gerais'!$D$4:$D$999),-(Analítico!AE$1&lt;='Gastos Gerais'!$E$4:$E$999),-('Gastos Gerais'!$C$4:$C$999))</f>
        <v>700</v>
      </c>
      <c r="AF103" s="149">
        <f>SUMPRODUCT(-('Gastos Gerais'!$B$4:$B$999=Analítico!$B103),-(Analítico!AF$1&gt;='Gastos Gerais'!$D$4:$D$999),-(Analítico!AF$1&lt;='Gastos Gerais'!$E$4:$E$999),-('Gastos Gerais'!$C$4:$C$999))</f>
        <v>700</v>
      </c>
      <c r="AG103" s="149">
        <f>SUMPRODUCT(-('Gastos Gerais'!$B$4:$B$999=Analítico!$B103),-(Analítico!AG$1&gt;='Gastos Gerais'!$D$4:$D$999),-(Analítico!AG$1&lt;='Gastos Gerais'!$E$4:$E$999),-('Gastos Gerais'!$C$4:$C$999))</f>
        <v>700</v>
      </c>
      <c r="AH103" s="149">
        <f>SUMPRODUCT(-('Gastos Gerais'!$B$4:$B$999=Analítico!$B103),-(Analítico!AH$1&gt;='Gastos Gerais'!$D$4:$D$999),-(Analítico!AH$1&lt;='Gastos Gerais'!$E$4:$E$999),-('Gastos Gerais'!$C$4:$C$999))</f>
        <v>700</v>
      </c>
      <c r="AI103" s="149">
        <f>SUMPRODUCT(-('Gastos Gerais'!$B$4:$B$999=Analítico!$B103),-(Analítico!AI$1&gt;='Gastos Gerais'!$D$4:$D$999),-(Analítico!AI$1&lt;='Gastos Gerais'!$E$4:$E$999),-('Gastos Gerais'!$C$4:$C$999))</f>
        <v>700</v>
      </c>
      <c r="AJ103" s="149">
        <f>SUMPRODUCT(-('Gastos Gerais'!$B$4:$B$999=Analítico!$B103),-(Analítico!AJ$1&gt;='Gastos Gerais'!$D$4:$D$999),-(Analítico!AJ$1&lt;='Gastos Gerais'!$E$4:$E$999),-('Gastos Gerais'!$C$4:$C$999))</f>
        <v>700</v>
      </c>
      <c r="AK103" s="149">
        <f>SUMPRODUCT(-('Gastos Gerais'!$B$4:$B$999=Analítico!$B103),-(Analítico!AK$1&gt;='Gastos Gerais'!$D$4:$D$999),-(Analítico!AK$1&lt;='Gastos Gerais'!$E$4:$E$999),-('Gastos Gerais'!$C$4:$C$999))</f>
        <v>700</v>
      </c>
      <c r="AL103" s="149">
        <f>SUMPRODUCT(-('Gastos Gerais'!$B$4:$B$999=Analítico!$B103),-(Analítico!AL$1&gt;='Gastos Gerais'!$D$4:$D$999),-(Analítico!AL$1&lt;='Gastos Gerais'!$E$4:$E$999),-('Gastos Gerais'!$C$4:$C$999))</f>
        <v>700</v>
      </c>
      <c r="AM103" s="149">
        <f>SUMPRODUCT(-('Gastos Gerais'!$B$4:$B$999=Analítico!$B103),-(Analítico!AM$1&gt;='Gastos Gerais'!$D$4:$D$999),-(Analítico!AM$1&lt;='Gastos Gerais'!$E$4:$E$999),-('Gastos Gerais'!$C$4:$C$999))</f>
        <v>700</v>
      </c>
      <c r="AN103" s="149">
        <f>SUMPRODUCT(-('Gastos Gerais'!$B$4:$B$999=Analítico!$B103),-(Analítico!AN$1&gt;='Gastos Gerais'!$D$4:$D$999),-(Analítico!AN$1&lt;='Gastos Gerais'!$E$4:$E$999),-('Gastos Gerais'!$C$4:$C$999))</f>
        <v>700</v>
      </c>
      <c r="AO103" s="149">
        <f>SUMPRODUCT(-('Gastos Gerais'!$B$4:$B$999=Analítico!$B103),-(Analítico!AO$1&gt;='Gastos Gerais'!$D$4:$D$999),-(Analítico!AO$1&lt;='Gastos Gerais'!$E$4:$E$999),-('Gastos Gerais'!$C$4:$C$999))</f>
        <v>700</v>
      </c>
      <c r="AP103" s="149">
        <f>SUMPRODUCT(-('Gastos Gerais'!$B$4:$B$999=Analítico!$B103),-(Analítico!AP$1&gt;='Gastos Gerais'!$D$4:$D$999),-(Analítico!AP$1&lt;='Gastos Gerais'!$E$4:$E$999),-('Gastos Gerais'!$C$4:$C$999))</f>
        <v>700</v>
      </c>
      <c r="AQ103" s="149">
        <f>SUMPRODUCT(-('Gastos Gerais'!$B$4:$B$999=Analítico!$B103),-(Analítico!AQ$1&gt;='Gastos Gerais'!$D$4:$D$999),-(Analítico!AQ$1&lt;='Gastos Gerais'!$E$4:$E$999),-('Gastos Gerais'!$C$4:$C$999))</f>
        <v>700</v>
      </c>
      <c r="AR103" s="149">
        <f>SUMPRODUCT(-('Gastos Gerais'!$B$4:$B$999=Analítico!$B103),-(Analítico!AR$1&gt;='Gastos Gerais'!$D$4:$D$999),-(Analítico!AR$1&lt;='Gastos Gerais'!$E$4:$E$999),-('Gastos Gerais'!$C$4:$C$999))</f>
        <v>700</v>
      </c>
      <c r="AS103" s="149">
        <f>SUMPRODUCT(-('Gastos Gerais'!$B$4:$B$999=Analítico!$B103),-(Analítico!AS$1&gt;='Gastos Gerais'!$D$4:$D$999),-(Analítico!AS$1&lt;='Gastos Gerais'!$E$4:$E$999),-('Gastos Gerais'!$C$4:$C$999))</f>
        <v>0</v>
      </c>
      <c r="AT103" s="149">
        <f>SUMPRODUCT(-('Gastos Gerais'!$B$4:$B$999=Analítico!$B103),-(Analítico!AT$1&gt;='Gastos Gerais'!$D$4:$D$999),-(Analítico!AT$1&lt;='Gastos Gerais'!$E$4:$E$999),-('Gastos Gerais'!$C$4:$C$999))</f>
        <v>0</v>
      </c>
      <c r="AU103" s="149">
        <f>SUMPRODUCT(-('Gastos Gerais'!$B$4:$B$999=Analítico!$B103),-(Analítico!AU$1&gt;='Gastos Gerais'!$D$4:$D$999),-(Analítico!AU$1&lt;='Gastos Gerais'!$E$4:$E$999),-('Gastos Gerais'!$C$4:$C$999))</f>
        <v>0</v>
      </c>
      <c r="AV103" s="149">
        <f>SUMPRODUCT(-('Gastos Gerais'!$B$4:$B$999=Analítico!$B103),-(Analítico!AV$1&gt;='Gastos Gerais'!$D$4:$D$999),-(Analítico!AV$1&lt;='Gastos Gerais'!$E$4:$E$999),-('Gastos Gerais'!$C$4:$C$999))</f>
        <v>0</v>
      </c>
      <c r="AW103" s="149">
        <f>SUMPRODUCT(-('Gastos Gerais'!$B$4:$B$999=Analítico!$B103),-(Analítico!AW$1&gt;='Gastos Gerais'!$D$4:$D$999),-(Analítico!AW$1&lt;='Gastos Gerais'!$E$4:$E$999),-('Gastos Gerais'!$C$4:$C$999))</f>
        <v>0</v>
      </c>
      <c r="AX103" s="149">
        <f>SUMPRODUCT(-('Gastos Gerais'!$B$4:$B$999=Analítico!$B103),-(Analítico!AX$1&gt;='Gastos Gerais'!$D$4:$D$999),-(Analítico!AX$1&lt;='Gastos Gerais'!$E$4:$E$999),-('Gastos Gerais'!$C$4:$C$999))</f>
        <v>0</v>
      </c>
      <c r="AY103" s="144">
        <f t="shared" si="51"/>
        <v>28700</v>
      </c>
      <c r="AZ103" s="156">
        <f t="shared" ca="1" si="52"/>
        <v>2.395437198142349E-4</v>
      </c>
      <c r="BJ103" s="247"/>
      <c r="BK103" s="247"/>
    </row>
    <row r="104" spans="1:63" s="99" customFormat="1" ht="23.25" customHeight="1">
      <c r="A104" s="216" t="s">
        <v>240</v>
      </c>
      <c r="B104" s="219" t="s">
        <v>82</v>
      </c>
      <c r="C104" s="149">
        <f>SUMPRODUCT(-('Gastos Gerais'!$B$4:$B$999=Analítico!$B104),-(Analítico!C$1&gt;='Gastos Gerais'!$D$4:$D$999),-(Analítico!C$1&lt;='Gastos Gerais'!$E$4:$E$999),-('Gastos Gerais'!$C$4:$C$999))</f>
        <v>0</v>
      </c>
      <c r="D104" s="149">
        <f>SUMPRODUCT(-('Gastos Gerais'!$B$4:$B$999=Analítico!$B104),-(Analítico!D$1&gt;='Gastos Gerais'!$D$4:$D$999),-(Analítico!D$1&lt;='Gastos Gerais'!$E$4:$E$999),-('Gastos Gerais'!$C$4:$C$999))</f>
        <v>1200</v>
      </c>
      <c r="E104" s="149">
        <f>SUMPRODUCT(-('Gastos Gerais'!$B$4:$B$999=Analítico!$B104),-(Analítico!E$1&gt;='Gastos Gerais'!$D$4:$D$999),-(Analítico!E$1&lt;='Gastos Gerais'!$E$4:$E$999),-('Gastos Gerais'!$C$4:$C$999))</f>
        <v>1200</v>
      </c>
      <c r="F104" s="149">
        <f>SUMPRODUCT(-('Gastos Gerais'!$B$4:$B$999=Analítico!$B104),-(Analítico!F$1&gt;='Gastos Gerais'!$D$4:$D$999),-(Analítico!F$1&lt;='Gastos Gerais'!$E$4:$E$999),-('Gastos Gerais'!$C$4:$C$999))</f>
        <v>1200</v>
      </c>
      <c r="G104" s="149">
        <f>SUMPRODUCT(-('Gastos Gerais'!$B$4:$B$999=Analítico!$B104),-(Analítico!G$1&gt;='Gastos Gerais'!$D$4:$D$999),-(Analítico!G$1&lt;='Gastos Gerais'!$E$4:$E$999),-('Gastos Gerais'!$C$4:$C$999))</f>
        <v>1200</v>
      </c>
      <c r="H104" s="149">
        <f>SUMPRODUCT(-('Gastos Gerais'!$B$4:$B$999=Analítico!$B104),-(Analítico!H$1&gt;='Gastos Gerais'!$D$4:$D$999),-(Analítico!H$1&lt;='Gastos Gerais'!$E$4:$E$999),-('Gastos Gerais'!$C$4:$C$999))</f>
        <v>1200</v>
      </c>
      <c r="I104" s="149">
        <f>SUMPRODUCT(-('Gastos Gerais'!$B$4:$B$999=Analítico!$B104),-(Analítico!I$1&gt;='Gastos Gerais'!$D$4:$D$999),-(Analítico!I$1&lt;='Gastos Gerais'!$E$4:$E$999),-('Gastos Gerais'!$C$4:$C$999))</f>
        <v>1800</v>
      </c>
      <c r="J104" s="149">
        <f>SUMPRODUCT(-('Gastos Gerais'!$B$4:$B$999=Analítico!$B104),-(Analítico!J$1&gt;='Gastos Gerais'!$D$4:$D$999),-(Analítico!J$1&lt;='Gastos Gerais'!$E$4:$E$999),-('Gastos Gerais'!$C$4:$C$999))</f>
        <v>1800</v>
      </c>
      <c r="K104" s="149">
        <f>SUMPRODUCT(-('Gastos Gerais'!$B$4:$B$999=Analítico!$B104),-(Analítico!K$1&gt;='Gastos Gerais'!$D$4:$D$999),-(Analítico!K$1&lt;='Gastos Gerais'!$E$4:$E$999),-('Gastos Gerais'!$C$4:$C$999))</f>
        <v>1800</v>
      </c>
      <c r="L104" s="149">
        <f>SUMPRODUCT(-('Gastos Gerais'!$B$4:$B$999=Analítico!$B104),-(Analítico!L$1&gt;='Gastos Gerais'!$D$4:$D$999),-(Analítico!L$1&lt;='Gastos Gerais'!$E$4:$E$999),-('Gastos Gerais'!$C$4:$C$999))</f>
        <v>1800</v>
      </c>
      <c r="M104" s="149">
        <f>SUMPRODUCT(-('Gastos Gerais'!$B$4:$B$999=Analítico!$B104),-(Analítico!M$1&gt;='Gastos Gerais'!$D$4:$D$999),-(Analítico!M$1&lt;='Gastos Gerais'!$E$4:$E$999),-('Gastos Gerais'!$C$4:$C$999))</f>
        <v>1800</v>
      </c>
      <c r="N104" s="149">
        <f>SUMPRODUCT(-('Gastos Gerais'!$B$4:$B$999=Analítico!$B104),-(Analítico!N$1&gt;='Gastos Gerais'!$D$4:$D$999),-(Analítico!N$1&lt;='Gastos Gerais'!$E$4:$E$999),-('Gastos Gerais'!$C$4:$C$999))</f>
        <v>1800</v>
      </c>
      <c r="O104" s="149">
        <f>SUMPRODUCT(-('Gastos Gerais'!$B$4:$B$999=Analítico!$B104),-(Analítico!O$1&gt;='Gastos Gerais'!$D$4:$D$999),-(Analítico!O$1&lt;='Gastos Gerais'!$E$4:$E$999),-('Gastos Gerais'!$C$4:$C$999))</f>
        <v>1800</v>
      </c>
      <c r="P104" s="149">
        <f>SUMPRODUCT(-('Gastos Gerais'!$B$4:$B$999=Analítico!$B104),-(Analítico!P$1&gt;='Gastos Gerais'!$D$4:$D$999),-(Analítico!P$1&lt;='Gastos Gerais'!$E$4:$E$999),-('Gastos Gerais'!$C$4:$C$999))</f>
        <v>1800</v>
      </c>
      <c r="Q104" s="149">
        <f>SUMPRODUCT(-('Gastos Gerais'!$B$4:$B$999=Analítico!$B104),-(Analítico!Q$1&gt;='Gastos Gerais'!$D$4:$D$999),-(Analítico!Q$1&lt;='Gastos Gerais'!$E$4:$E$999),-('Gastos Gerais'!$C$4:$C$999))</f>
        <v>1800</v>
      </c>
      <c r="R104" s="149">
        <f>SUMPRODUCT(-('Gastos Gerais'!$B$4:$B$999=Analítico!$B104),-(Analítico!R$1&gt;='Gastos Gerais'!$D$4:$D$999),-(Analítico!R$1&lt;='Gastos Gerais'!$E$4:$E$999),-('Gastos Gerais'!$C$4:$C$999))</f>
        <v>1800</v>
      </c>
      <c r="S104" s="149">
        <f>SUMPRODUCT(-('Gastos Gerais'!$B$4:$B$999=Analítico!$B104),-(Analítico!S$1&gt;='Gastos Gerais'!$D$4:$D$999),-(Analítico!S$1&lt;='Gastos Gerais'!$E$4:$E$999),-('Gastos Gerais'!$C$4:$C$999))</f>
        <v>1800</v>
      </c>
      <c r="T104" s="149">
        <f>SUMPRODUCT(-('Gastos Gerais'!$B$4:$B$999=Analítico!$B104),-(Analítico!T$1&gt;='Gastos Gerais'!$D$4:$D$999),-(Analítico!T$1&lt;='Gastos Gerais'!$E$4:$E$999),-('Gastos Gerais'!$C$4:$C$999))</f>
        <v>1800</v>
      </c>
      <c r="U104" s="149">
        <f>SUMPRODUCT(-('Gastos Gerais'!$B$4:$B$999=Analítico!$B104),-(Analítico!U$1&gt;='Gastos Gerais'!$D$4:$D$999),-(Analítico!U$1&lt;='Gastos Gerais'!$E$4:$E$999),-('Gastos Gerais'!$C$4:$C$999))</f>
        <v>1800</v>
      </c>
      <c r="V104" s="149">
        <f>SUMPRODUCT(-('Gastos Gerais'!$B$4:$B$999=Analítico!$B104),-(Analítico!V$1&gt;='Gastos Gerais'!$D$4:$D$999),-(Analítico!V$1&lt;='Gastos Gerais'!$E$4:$E$999),-('Gastos Gerais'!$C$4:$C$999))</f>
        <v>1800</v>
      </c>
      <c r="W104" s="149">
        <f>SUMPRODUCT(-('Gastos Gerais'!$B$4:$B$999=Analítico!$B104),-(Analítico!W$1&gt;='Gastos Gerais'!$D$4:$D$999),-(Analítico!W$1&lt;='Gastos Gerais'!$E$4:$E$999),-('Gastos Gerais'!$C$4:$C$999))</f>
        <v>1800</v>
      </c>
      <c r="X104" s="149">
        <f>SUMPRODUCT(-('Gastos Gerais'!$B$4:$B$999=Analítico!$B104),-(Analítico!X$1&gt;='Gastos Gerais'!$D$4:$D$999),-(Analítico!X$1&lt;='Gastos Gerais'!$E$4:$E$999),-('Gastos Gerais'!$C$4:$C$999))</f>
        <v>1800</v>
      </c>
      <c r="Y104" s="149">
        <f>SUMPRODUCT(-('Gastos Gerais'!$B$4:$B$999=Analítico!$B104),-(Analítico!Y$1&gt;='Gastos Gerais'!$D$4:$D$999),-(Analítico!Y$1&lt;='Gastos Gerais'!$E$4:$E$999),-('Gastos Gerais'!$C$4:$C$999))</f>
        <v>1800</v>
      </c>
      <c r="Z104" s="149">
        <f>SUMPRODUCT(-('Gastos Gerais'!$B$4:$B$999=Analítico!$B104),-(Analítico!Z$1&gt;='Gastos Gerais'!$D$4:$D$999),-(Analítico!Z$1&lt;='Gastos Gerais'!$E$4:$E$999),-('Gastos Gerais'!$C$4:$C$999))</f>
        <v>1800</v>
      </c>
      <c r="AA104" s="149">
        <f>SUMPRODUCT(-('Gastos Gerais'!$B$4:$B$999=Analítico!$B104),-(Analítico!AA$1&gt;='Gastos Gerais'!$D$4:$D$999),-(Analítico!AA$1&lt;='Gastos Gerais'!$E$4:$E$999),-('Gastos Gerais'!$C$4:$C$999))</f>
        <v>1800</v>
      </c>
      <c r="AB104" s="149">
        <f>SUMPRODUCT(-('Gastos Gerais'!$B$4:$B$999=Analítico!$B104),-(Analítico!AB$1&gt;='Gastos Gerais'!$D$4:$D$999),-(Analítico!AB$1&lt;='Gastos Gerais'!$E$4:$E$999),-('Gastos Gerais'!$C$4:$C$999))</f>
        <v>1800</v>
      </c>
      <c r="AC104" s="149">
        <f>SUMPRODUCT(-('Gastos Gerais'!$B$4:$B$999=Analítico!$B104),-(Analítico!AC$1&gt;='Gastos Gerais'!$D$4:$D$999),-(Analítico!AC$1&lt;='Gastos Gerais'!$E$4:$E$999),-('Gastos Gerais'!$C$4:$C$999))</f>
        <v>1800</v>
      </c>
      <c r="AD104" s="149">
        <f>SUMPRODUCT(-('Gastos Gerais'!$B$4:$B$999=Analítico!$B104),-(Analítico!AD$1&gt;='Gastos Gerais'!$D$4:$D$999),-(Analítico!AD$1&lt;='Gastos Gerais'!$E$4:$E$999),-('Gastos Gerais'!$C$4:$C$999))</f>
        <v>1800</v>
      </c>
      <c r="AE104" s="149">
        <f>SUMPRODUCT(-('Gastos Gerais'!$B$4:$B$999=Analítico!$B104),-(Analítico!AE$1&gt;='Gastos Gerais'!$D$4:$D$999),-(Analítico!AE$1&lt;='Gastos Gerais'!$E$4:$E$999),-('Gastos Gerais'!$C$4:$C$999))</f>
        <v>1800</v>
      </c>
      <c r="AF104" s="149">
        <f>SUMPRODUCT(-('Gastos Gerais'!$B$4:$B$999=Analítico!$B104),-(Analítico!AF$1&gt;='Gastos Gerais'!$D$4:$D$999),-(Analítico!AF$1&lt;='Gastos Gerais'!$E$4:$E$999),-('Gastos Gerais'!$C$4:$C$999))</f>
        <v>1800</v>
      </c>
      <c r="AG104" s="149">
        <f>SUMPRODUCT(-('Gastos Gerais'!$B$4:$B$999=Analítico!$B104),-(Analítico!AG$1&gt;='Gastos Gerais'!$D$4:$D$999),-(Analítico!AG$1&lt;='Gastos Gerais'!$E$4:$E$999),-('Gastos Gerais'!$C$4:$C$999))</f>
        <v>1800</v>
      </c>
      <c r="AH104" s="149">
        <f>SUMPRODUCT(-('Gastos Gerais'!$B$4:$B$999=Analítico!$B104),-(Analítico!AH$1&gt;='Gastos Gerais'!$D$4:$D$999),-(Analítico!AH$1&lt;='Gastos Gerais'!$E$4:$E$999),-('Gastos Gerais'!$C$4:$C$999))</f>
        <v>1800</v>
      </c>
      <c r="AI104" s="149">
        <f>SUMPRODUCT(-('Gastos Gerais'!$B$4:$B$999=Analítico!$B104),-(Analítico!AI$1&gt;='Gastos Gerais'!$D$4:$D$999),-(Analítico!AI$1&lt;='Gastos Gerais'!$E$4:$E$999),-('Gastos Gerais'!$C$4:$C$999))</f>
        <v>1800</v>
      </c>
      <c r="AJ104" s="149">
        <f>SUMPRODUCT(-('Gastos Gerais'!$B$4:$B$999=Analítico!$B104),-(Analítico!AJ$1&gt;='Gastos Gerais'!$D$4:$D$999),-(Analítico!AJ$1&lt;='Gastos Gerais'!$E$4:$E$999),-('Gastos Gerais'!$C$4:$C$999))</f>
        <v>1800</v>
      </c>
      <c r="AK104" s="149">
        <f>SUMPRODUCT(-('Gastos Gerais'!$B$4:$B$999=Analítico!$B104),-(Analítico!AK$1&gt;='Gastos Gerais'!$D$4:$D$999),-(Analítico!AK$1&lt;='Gastos Gerais'!$E$4:$E$999),-('Gastos Gerais'!$C$4:$C$999))</f>
        <v>1800</v>
      </c>
      <c r="AL104" s="149">
        <f>SUMPRODUCT(-('Gastos Gerais'!$B$4:$B$999=Analítico!$B104),-(Analítico!AL$1&gt;='Gastos Gerais'!$D$4:$D$999),-(Analítico!AL$1&lt;='Gastos Gerais'!$E$4:$E$999),-('Gastos Gerais'!$C$4:$C$999))</f>
        <v>1800</v>
      </c>
      <c r="AM104" s="149">
        <f>SUMPRODUCT(-('Gastos Gerais'!$B$4:$B$999=Analítico!$B104),-(Analítico!AM$1&gt;='Gastos Gerais'!$D$4:$D$999),-(Analítico!AM$1&lt;='Gastos Gerais'!$E$4:$E$999),-('Gastos Gerais'!$C$4:$C$999))</f>
        <v>1800</v>
      </c>
      <c r="AN104" s="149">
        <f>SUMPRODUCT(-('Gastos Gerais'!$B$4:$B$999=Analítico!$B104),-(Analítico!AN$1&gt;='Gastos Gerais'!$D$4:$D$999),-(Analítico!AN$1&lt;='Gastos Gerais'!$E$4:$E$999),-('Gastos Gerais'!$C$4:$C$999))</f>
        <v>1800</v>
      </c>
      <c r="AO104" s="149">
        <f>SUMPRODUCT(-('Gastos Gerais'!$B$4:$B$999=Analítico!$B104),-(Analítico!AO$1&gt;='Gastos Gerais'!$D$4:$D$999),-(Analítico!AO$1&lt;='Gastos Gerais'!$E$4:$E$999),-('Gastos Gerais'!$C$4:$C$999))</f>
        <v>1800</v>
      </c>
      <c r="AP104" s="149">
        <f>SUMPRODUCT(-('Gastos Gerais'!$B$4:$B$999=Analítico!$B104),-(Analítico!AP$1&gt;='Gastos Gerais'!$D$4:$D$999),-(Analítico!AP$1&lt;='Gastos Gerais'!$E$4:$E$999),-('Gastos Gerais'!$C$4:$C$999))</f>
        <v>1800</v>
      </c>
      <c r="AQ104" s="149">
        <f>SUMPRODUCT(-('Gastos Gerais'!$B$4:$B$999=Analítico!$B104),-(Analítico!AQ$1&gt;='Gastos Gerais'!$D$4:$D$999),-(Analítico!AQ$1&lt;='Gastos Gerais'!$E$4:$E$999),-('Gastos Gerais'!$C$4:$C$999))</f>
        <v>1800</v>
      </c>
      <c r="AR104" s="149">
        <f>SUMPRODUCT(-('Gastos Gerais'!$B$4:$B$999=Analítico!$B104),-(Analítico!AR$1&gt;='Gastos Gerais'!$D$4:$D$999),-(Analítico!AR$1&lt;='Gastos Gerais'!$E$4:$E$999),-('Gastos Gerais'!$C$4:$C$999))</f>
        <v>1800</v>
      </c>
      <c r="AS104" s="149">
        <f>SUMPRODUCT(-('Gastos Gerais'!$B$4:$B$999=Analítico!$B104),-(Analítico!AS$1&gt;='Gastos Gerais'!$D$4:$D$999),-(Analítico!AS$1&lt;='Gastos Gerais'!$E$4:$E$999),-('Gastos Gerais'!$C$4:$C$999))</f>
        <v>0</v>
      </c>
      <c r="AT104" s="149">
        <f>SUMPRODUCT(-('Gastos Gerais'!$B$4:$B$999=Analítico!$B104),-(Analítico!AT$1&gt;='Gastos Gerais'!$D$4:$D$999),-(Analítico!AT$1&lt;='Gastos Gerais'!$E$4:$E$999),-('Gastos Gerais'!$C$4:$C$999))</f>
        <v>0</v>
      </c>
      <c r="AU104" s="149">
        <f>SUMPRODUCT(-('Gastos Gerais'!$B$4:$B$999=Analítico!$B104),-(Analítico!AU$1&gt;='Gastos Gerais'!$D$4:$D$999),-(Analítico!AU$1&lt;='Gastos Gerais'!$E$4:$E$999),-('Gastos Gerais'!$C$4:$C$999))</f>
        <v>0</v>
      </c>
      <c r="AV104" s="149">
        <f>SUMPRODUCT(-('Gastos Gerais'!$B$4:$B$999=Analítico!$B104),-(Analítico!AV$1&gt;='Gastos Gerais'!$D$4:$D$999),-(Analítico!AV$1&lt;='Gastos Gerais'!$E$4:$E$999),-('Gastos Gerais'!$C$4:$C$999))</f>
        <v>0</v>
      </c>
      <c r="AW104" s="149">
        <f>SUMPRODUCT(-('Gastos Gerais'!$B$4:$B$999=Analítico!$B104),-(Analítico!AW$1&gt;='Gastos Gerais'!$D$4:$D$999),-(Analítico!AW$1&lt;='Gastos Gerais'!$E$4:$E$999),-('Gastos Gerais'!$C$4:$C$999))</f>
        <v>0</v>
      </c>
      <c r="AX104" s="149">
        <f>SUMPRODUCT(-('Gastos Gerais'!$B$4:$B$999=Analítico!$B104),-(Analítico!AX$1&gt;='Gastos Gerais'!$D$4:$D$999),-(Analítico!AX$1&lt;='Gastos Gerais'!$E$4:$E$999),-('Gastos Gerais'!$C$4:$C$999))</f>
        <v>0</v>
      </c>
      <c r="AY104" s="144">
        <f t="shared" si="51"/>
        <v>70800</v>
      </c>
      <c r="AZ104" s="156">
        <f t="shared" ca="1" si="52"/>
        <v>5.9093015201560392E-4</v>
      </c>
      <c r="BJ104" s="247"/>
      <c r="BK104" s="247"/>
    </row>
    <row r="105" spans="1:63" s="99" customFormat="1" ht="23.25" customHeight="1">
      <c r="A105" s="216" t="s">
        <v>241</v>
      </c>
      <c r="B105" s="219" t="s">
        <v>70</v>
      </c>
      <c r="C105" s="149">
        <f>SUMPRODUCT(-('Gastos Gerais'!$B$4:$B$999=Analítico!$B105),-(Analítico!C$1&gt;='Gastos Gerais'!$D$4:$D$999),-(Analítico!C$1&lt;='Gastos Gerais'!$E$4:$E$999),-('Gastos Gerais'!$C$4:$C$999))</f>
        <v>0</v>
      </c>
      <c r="D105" s="149">
        <f>SUMPRODUCT(-('Gastos Gerais'!$B$4:$B$999=Analítico!$B105),-(Analítico!D$1&gt;='Gastos Gerais'!$D$4:$D$999),-(Analítico!D$1&lt;='Gastos Gerais'!$E$4:$E$999),-('Gastos Gerais'!$C$4:$C$999))</f>
        <v>0</v>
      </c>
      <c r="E105" s="149">
        <f>SUMPRODUCT(-('Gastos Gerais'!$B$4:$B$999=Analítico!$B105),-(Analítico!E$1&gt;='Gastos Gerais'!$D$4:$D$999),-(Analítico!E$1&lt;='Gastos Gerais'!$E$4:$E$999),-('Gastos Gerais'!$C$4:$C$999))</f>
        <v>0</v>
      </c>
      <c r="F105" s="149">
        <f>SUMPRODUCT(-('Gastos Gerais'!$B$4:$B$999=Analítico!$B105),-(Analítico!F$1&gt;='Gastos Gerais'!$D$4:$D$999),-(Analítico!F$1&lt;='Gastos Gerais'!$E$4:$E$999),-('Gastos Gerais'!$C$4:$C$999))</f>
        <v>0</v>
      </c>
      <c r="G105" s="149">
        <f>SUMPRODUCT(-('Gastos Gerais'!$B$4:$B$999=Analítico!$B105),-(Analítico!G$1&gt;='Gastos Gerais'!$D$4:$D$999),-(Analítico!G$1&lt;='Gastos Gerais'!$E$4:$E$999),-('Gastos Gerais'!$C$4:$C$999))</f>
        <v>0</v>
      </c>
      <c r="H105" s="149">
        <f>SUMPRODUCT(-('Gastos Gerais'!$B$4:$B$999=Analítico!$B105),-(Analítico!H$1&gt;='Gastos Gerais'!$D$4:$D$999),-(Analítico!H$1&lt;='Gastos Gerais'!$E$4:$E$999),-('Gastos Gerais'!$C$4:$C$999))</f>
        <v>0</v>
      </c>
      <c r="I105" s="149">
        <f>SUMPRODUCT(-('Gastos Gerais'!$B$4:$B$999=Analítico!$B105),-(Analítico!I$1&gt;='Gastos Gerais'!$D$4:$D$999),-(Analítico!I$1&lt;='Gastos Gerais'!$E$4:$E$999),-('Gastos Gerais'!$C$4:$C$999))</f>
        <v>0</v>
      </c>
      <c r="J105" s="149">
        <f>SUMPRODUCT(-('Gastos Gerais'!$B$4:$B$999=Analítico!$B105),-(Analítico!J$1&gt;='Gastos Gerais'!$D$4:$D$999),-(Analítico!J$1&lt;='Gastos Gerais'!$E$4:$E$999),-('Gastos Gerais'!$C$4:$C$999))</f>
        <v>0</v>
      </c>
      <c r="K105" s="149">
        <f>SUMPRODUCT(-('Gastos Gerais'!$B$4:$B$999=Analítico!$B105),-(Analítico!K$1&gt;='Gastos Gerais'!$D$4:$D$999),-(Analítico!K$1&lt;='Gastos Gerais'!$E$4:$E$999),-('Gastos Gerais'!$C$4:$C$999))</f>
        <v>0</v>
      </c>
      <c r="L105" s="149">
        <f>SUMPRODUCT(-('Gastos Gerais'!$B$4:$B$999=Analítico!$B105),-(Analítico!L$1&gt;='Gastos Gerais'!$D$4:$D$999),-(Analítico!L$1&lt;='Gastos Gerais'!$E$4:$E$999),-('Gastos Gerais'!$C$4:$C$999))</f>
        <v>0</v>
      </c>
      <c r="M105" s="149">
        <f>SUMPRODUCT(-('Gastos Gerais'!$B$4:$B$999=Analítico!$B105),-(Analítico!M$1&gt;='Gastos Gerais'!$D$4:$D$999),-(Analítico!M$1&lt;='Gastos Gerais'!$E$4:$E$999),-('Gastos Gerais'!$C$4:$C$999))</f>
        <v>0</v>
      </c>
      <c r="N105" s="149">
        <f>SUMPRODUCT(-('Gastos Gerais'!$B$4:$B$999=Analítico!$B105),-(Analítico!N$1&gt;='Gastos Gerais'!$D$4:$D$999),-(Analítico!N$1&lt;='Gastos Gerais'!$E$4:$E$999),-('Gastos Gerais'!$C$4:$C$999))</f>
        <v>0</v>
      </c>
      <c r="O105" s="149">
        <f>SUMPRODUCT(-('Gastos Gerais'!$B$4:$B$999=Analítico!$B105),-(Analítico!O$1&gt;='Gastos Gerais'!$D$4:$D$999),-(Analítico!O$1&lt;='Gastos Gerais'!$E$4:$E$999),-('Gastos Gerais'!$C$4:$C$999))</f>
        <v>0</v>
      </c>
      <c r="P105" s="149">
        <f>SUMPRODUCT(-('Gastos Gerais'!$B$4:$B$999=Analítico!$B105),-(Analítico!P$1&gt;='Gastos Gerais'!$D$4:$D$999),-(Analítico!P$1&lt;='Gastos Gerais'!$E$4:$E$999),-('Gastos Gerais'!$C$4:$C$999))</f>
        <v>0</v>
      </c>
      <c r="Q105" s="149">
        <f>SUMPRODUCT(-('Gastos Gerais'!$B$4:$B$999=Analítico!$B105),-(Analítico!Q$1&gt;='Gastos Gerais'!$D$4:$D$999),-(Analítico!Q$1&lt;='Gastos Gerais'!$E$4:$E$999),-('Gastos Gerais'!$C$4:$C$999))</f>
        <v>0</v>
      </c>
      <c r="R105" s="149">
        <f>SUMPRODUCT(-('Gastos Gerais'!$B$4:$B$999=Analítico!$B105),-(Analítico!R$1&gt;='Gastos Gerais'!$D$4:$D$999),-(Analítico!R$1&lt;='Gastos Gerais'!$E$4:$E$999),-('Gastos Gerais'!$C$4:$C$999))</f>
        <v>0</v>
      </c>
      <c r="S105" s="149">
        <f>SUMPRODUCT(-('Gastos Gerais'!$B$4:$B$999=Analítico!$B105),-(Analítico!S$1&gt;='Gastos Gerais'!$D$4:$D$999),-(Analítico!S$1&lt;='Gastos Gerais'!$E$4:$E$999),-('Gastos Gerais'!$C$4:$C$999))</f>
        <v>0</v>
      </c>
      <c r="T105" s="149">
        <f>SUMPRODUCT(-('Gastos Gerais'!$B$4:$B$999=Analítico!$B105),-(Analítico!T$1&gt;='Gastos Gerais'!$D$4:$D$999),-(Analítico!T$1&lt;='Gastos Gerais'!$E$4:$E$999),-('Gastos Gerais'!$C$4:$C$999))</f>
        <v>0</v>
      </c>
      <c r="U105" s="149">
        <f>SUMPRODUCT(-('Gastos Gerais'!$B$4:$B$999=Analítico!$B105),-(Analítico!U$1&gt;='Gastos Gerais'!$D$4:$D$999),-(Analítico!U$1&lt;='Gastos Gerais'!$E$4:$E$999),-('Gastos Gerais'!$C$4:$C$999))</f>
        <v>0</v>
      </c>
      <c r="V105" s="149">
        <f>SUMPRODUCT(-('Gastos Gerais'!$B$4:$B$999=Analítico!$B105),-(Analítico!V$1&gt;='Gastos Gerais'!$D$4:$D$999),-(Analítico!V$1&lt;='Gastos Gerais'!$E$4:$E$999),-('Gastos Gerais'!$C$4:$C$999))</f>
        <v>0</v>
      </c>
      <c r="W105" s="149">
        <f>SUMPRODUCT(-('Gastos Gerais'!$B$4:$B$999=Analítico!$B105),-(Analítico!W$1&gt;='Gastos Gerais'!$D$4:$D$999),-(Analítico!W$1&lt;='Gastos Gerais'!$E$4:$E$999),-('Gastos Gerais'!$C$4:$C$999))</f>
        <v>0</v>
      </c>
      <c r="X105" s="149">
        <f>SUMPRODUCT(-('Gastos Gerais'!$B$4:$B$999=Analítico!$B105),-(Analítico!X$1&gt;='Gastos Gerais'!$D$4:$D$999),-(Analítico!X$1&lt;='Gastos Gerais'!$E$4:$E$999),-('Gastos Gerais'!$C$4:$C$999))</f>
        <v>0</v>
      </c>
      <c r="Y105" s="149">
        <f>SUMPRODUCT(-('Gastos Gerais'!$B$4:$B$999=Analítico!$B105),-(Analítico!Y$1&gt;='Gastos Gerais'!$D$4:$D$999),-(Analítico!Y$1&lt;='Gastos Gerais'!$E$4:$E$999),-('Gastos Gerais'!$C$4:$C$999))</f>
        <v>0</v>
      </c>
      <c r="Z105" s="149">
        <f>SUMPRODUCT(-('Gastos Gerais'!$B$4:$B$999=Analítico!$B105),-(Analítico!Z$1&gt;='Gastos Gerais'!$D$4:$D$999),-(Analítico!Z$1&lt;='Gastos Gerais'!$E$4:$E$999),-('Gastos Gerais'!$C$4:$C$999))</f>
        <v>0</v>
      </c>
      <c r="AA105" s="149">
        <f>SUMPRODUCT(-('Gastos Gerais'!$B$4:$B$999=Analítico!$B105),-(Analítico!AA$1&gt;='Gastos Gerais'!$D$4:$D$999),-(Analítico!AA$1&lt;='Gastos Gerais'!$E$4:$E$999),-('Gastos Gerais'!$C$4:$C$999))</f>
        <v>0</v>
      </c>
      <c r="AB105" s="149">
        <f>SUMPRODUCT(-('Gastos Gerais'!$B$4:$B$999=Analítico!$B105),-(Analítico!AB$1&gt;='Gastos Gerais'!$D$4:$D$999),-(Analítico!AB$1&lt;='Gastos Gerais'!$E$4:$E$999),-('Gastos Gerais'!$C$4:$C$999))</f>
        <v>0</v>
      </c>
      <c r="AC105" s="149">
        <f>SUMPRODUCT(-('Gastos Gerais'!$B$4:$B$999=Analítico!$B105),-(Analítico!AC$1&gt;='Gastos Gerais'!$D$4:$D$999),-(Analítico!AC$1&lt;='Gastos Gerais'!$E$4:$E$999),-('Gastos Gerais'!$C$4:$C$999))</f>
        <v>0</v>
      </c>
      <c r="AD105" s="149">
        <f>SUMPRODUCT(-('Gastos Gerais'!$B$4:$B$999=Analítico!$B105),-(Analítico!AD$1&gt;='Gastos Gerais'!$D$4:$D$999),-(Analítico!AD$1&lt;='Gastos Gerais'!$E$4:$E$999),-('Gastos Gerais'!$C$4:$C$999))</f>
        <v>0</v>
      </c>
      <c r="AE105" s="149">
        <f>SUMPRODUCT(-('Gastos Gerais'!$B$4:$B$999=Analítico!$B105),-(Analítico!AE$1&gt;='Gastos Gerais'!$D$4:$D$999),-(Analítico!AE$1&lt;='Gastos Gerais'!$E$4:$E$999),-('Gastos Gerais'!$C$4:$C$999))</f>
        <v>0</v>
      </c>
      <c r="AF105" s="149">
        <f>SUMPRODUCT(-('Gastos Gerais'!$B$4:$B$999=Analítico!$B105),-(Analítico!AF$1&gt;='Gastos Gerais'!$D$4:$D$999),-(Analítico!AF$1&lt;='Gastos Gerais'!$E$4:$E$999),-('Gastos Gerais'!$C$4:$C$999))</f>
        <v>0</v>
      </c>
      <c r="AG105" s="149">
        <f>SUMPRODUCT(-('Gastos Gerais'!$B$4:$B$999=Analítico!$B105),-(Analítico!AG$1&gt;='Gastos Gerais'!$D$4:$D$999),-(Analítico!AG$1&lt;='Gastos Gerais'!$E$4:$E$999),-('Gastos Gerais'!$C$4:$C$999))</f>
        <v>0</v>
      </c>
      <c r="AH105" s="149">
        <f>SUMPRODUCT(-('Gastos Gerais'!$B$4:$B$999=Analítico!$B105),-(Analítico!AH$1&gt;='Gastos Gerais'!$D$4:$D$999),-(Analítico!AH$1&lt;='Gastos Gerais'!$E$4:$E$999),-('Gastos Gerais'!$C$4:$C$999))</f>
        <v>0</v>
      </c>
      <c r="AI105" s="149">
        <f>SUMPRODUCT(-('Gastos Gerais'!$B$4:$B$999=Analítico!$B105),-(Analítico!AI$1&gt;='Gastos Gerais'!$D$4:$D$999),-(Analítico!AI$1&lt;='Gastos Gerais'!$E$4:$E$999),-('Gastos Gerais'!$C$4:$C$999))</f>
        <v>0</v>
      </c>
      <c r="AJ105" s="149">
        <f>SUMPRODUCT(-('Gastos Gerais'!$B$4:$B$999=Analítico!$B105),-(Analítico!AJ$1&gt;='Gastos Gerais'!$D$4:$D$999),-(Analítico!AJ$1&lt;='Gastos Gerais'!$E$4:$E$999),-('Gastos Gerais'!$C$4:$C$999))</f>
        <v>0</v>
      </c>
      <c r="AK105" s="149">
        <f>SUMPRODUCT(-('Gastos Gerais'!$B$4:$B$999=Analítico!$B105),-(Analítico!AK$1&gt;='Gastos Gerais'!$D$4:$D$999),-(Analítico!AK$1&lt;='Gastos Gerais'!$E$4:$E$999),-('Gastos Gerais'!$C$4:$C$999))</f>
        <v>0</v>
      </c>
      <c r="AL105" s="149">
        <f>SUMPRODUCT(-('Gastos Gerais'!$B$4:$B$999=Analítico!$B105),-(Analítico!AL$1&gt;='Gastos Gerais'!$D$4:$D$999),-(Analítico!AL$1&lt;='Gastos Gerais'!$E$4:$E$999),-('Gastos Gerais'!$C$4:$C$999))</f>
        <v>0</v>
      </c>
      <c r="AM105" s="149">
        <f>SUMPRODUCT(-('Gastos Gerais'!$B$4:$B$999=Analítico!$B105),-(Analítico!AM$1&gt;='Gastos Gerais'!$D$4:$D$999),-(Analítico!AM$1&lt;='Gastos Gerais'!$E$4:$E$999),-('Gastos Gerais'!$C$4:$C$999))</f>
        <v>0</v>
      </c>
      <c r="AN105" s="149">
        <f>SUMPRODUCT(-('Gastos Gerais'!$B$4:$B$999=Analítico!$B105),-(Analítico!AN$1&gt;='Gastos Gerais'!$D$4:$D$999),-(Analítico!AN$1&lt;='Gastos Gerais'!$E$4:$E$999),-('Gastos Gerais'!$C$4:$C$999))</f>
        <v>0</v>
      </c>
      <c r="AO105" s="149">
        <f>SUMPRODUCT(-('Gastos Gerais'!$B$4:$B$999=Analítico!$B105),-(Analítico!AO$1&gt;='Gastos Gerais'!$D$4:$D$999),-(Analítico!AO$1&lt;='Gastos Gerais'!$E$4:$E$999),-('Gastos Gerais'!$C$4:$C$999))</f>
        <v>0</v>
      </c>
      <c r="AP105" s="149">
        <f>SUMPRODUCT(-('Gastos Gerais'!$B$4:$B$999=Analítico!$B105),-(Analítico!AP$1&gt;='Gastos Gerais'!$D$4:$D$999),-(Analítico!AP$1&lt;='Gastos Gerais'!$E$4:$E$999),-('Gastos Gerais'!$C$4:$C$999))</f>
        <v>0</v>
      </c>
      <c r="AQ105" s="149">
        <f>SUMPRODUCT(-('Gastos Gerais'!$B$4:$B$999=Analítico!$B105),-(Analítico!AQ$1&gt;='Gastos Gerais'!$D$4:$D$999),-(Analítico!AQ$1&lt;='Gastos Gerais'!$E$4:$E$999),-('Gastos Gerais'!$C$4:$C$999))</f>
        <v>0</v>
      </c>
      <c r="AR105" s="149">
        <f>SUMPRODUCT(-('Gastos Gerais'!$B$4:$B$999=Analítico!$B105),-(Analítico!AR$1&gt;='Gastos Gerais'!$D$4:$D$999),-(Analítico!AR$1&lt;='Gastos Gerais'!$E$4:$E$999),-('Gastos Gerais'!$C$4:$C$999))</f>
        <v>0</v>
      </c>
      <c r="AS105" s="149">
        <f>SUMPRODUCT(-('Gastos Gerais'!$B$4:$B$999=Analítico!$B105),-(Analítico!AS$1&gt;='Gastos Gerais'!$D$4:$D$999),-(Analítico!AS$1&lt;='Gastos Gerais'!$E$4:$E$999),-('Gastos Gerais'!$C$4:$C$999))</f>
        <v>0</v>
      </c>
      <c r="AT105" s="149">
        <f>SUMPRODUCT(-('Gastos Gerais'!$B$4:$B$999=Analítico!$B105),-(Analítico!AT$1&gt;='Gastos Gerais'!$D$4:$D$999),-(Analítico!AT$1&lt;='Gastos Gerais'!$E$4:$E$999),-('Gastos Gerais'!$C$4:$C$999))</f>
        <v>0</v>
      </c>
      <c r="AU105" s="149">
        <f>SUMPRODUCT(-('Gastos Gerais'!$B$4:$B$999=Analítico!$B105),-(Analítico!AU$1&gt;='Gastos Gerais'!$D$4:$D$999),-(Analítico!AU$1&lt;='Gastos Gerais'!$E$4:$E$999),-('Gastos Gerais'!$C$4:$C$999))</f>
        <v>0</v>
      </c>
      <c r="AV105" s="149">
        <f>SUMPRODUCT(-('Gastos Gerais'!$B$4:$B$999=Analítico!$B105),-(Analítico!AV$1&gt;='Gastos Gerais'!$D$4:$D$999),-(Analítico!AV$1&lt;='Gastos Gerais'!$E$4:$E$999),-('Gastos Gerais'!$C$4:$C$999))</f>
        <v>0</v>
      </c>
      <c r="AW105" s="149">
        <f>SUMPRODUCT(-('Gastos Gerais'!$B$4:$B$999=Analítico!$B105),-(Analítico!AW$1&gt;='Gastos Gerais'!$D$4:$D$999),-(Analítico!AW$1&lt;='Gastos Gerais'!$E$4:$E$999),-('Gastos Gerais'!$C$4:$C$999))</f>
        <v>0</v>
      </c>
      <c r="AX105" s="149">
        <f>SUMPRODUCT(-('Gastos Gerais'!$B$4:$B$999=Analítico!$B105),-(Analítico!AX$1&gt;='Gastos Gerais'!$D$4:$D$999),-(Analítico!AX$1&lt;='Gastos Gerais'!$E$4:$E$999),-('Gastos Gerais'!$C$4:$C$999))</f>
        <v>0</v>
      </c>
      <c r="AY105" s="144">
        <f t="shared" si="51"/>
        <v>0</v>
      </c>
      <c r="AZ105" s="156">
        <f t="shared" ca="1" si="52"/>
        <v>0</v>
      </c>
      <c r="BJ105" s="247"/>
      <c r="BK105" s="247"/>
    </row>
    <row r="106" spans="1:63" s="99" customFormat="1" ht="23.25" customHeight="1">
      <c r="A106" s="216" t="s">
        <v>242</v>
      </c>
      <c r="B106" s="219" t="s">
        <v>194</v>
      </c>
      <c r="C106" s="149">
        <f>SUMPRODUCT(-('Gastos Gerais'!$B$4:$B$999=Analítico!$B106),-(Analítico!C$1&gt;='Gastos Gerais'!$D$4:$D$999),-(Analítico!C$1&lt;='Gastos Gerais'!$E$4:$E$999),-('Gastos Gerais'!$C$4:$C$999))</f>
        <v>0</v>
      </c>
      <c r="D106" s="149">
        <f>SUMPRODUCT(-('Gastos Gerais'!$B$4:$B$999=Analítico!$B106),-(Analítico!D$1&gt;='Gastos Gerais'!$D$4:$D$999),-(Analítico!D$1&lt;='Gastos Gerais'!$E$4:$E$999),-('Gastos Gerais'!$C$4:$C$999))</f>
        <v>0</v>
      </c>
      <c r="E106" s="149">
        <f>SUMPRODUCT(-('Gastos Gerais'!$B$4:$B$999=Analítico!$B106),-(Analítico!E$1&gt;='Gastos Gerais'!$D$4:$D$999),-(Analítico!E$1&lt;='Gastos Gerais'!$E$4:$E$999),-('Gastos Gerais'!$C$4:$C$999))</f>
        <v>0</v>
      </c>
      <c r="F106" s="149">
        <f>SUMPRODUCT(-('Gastos Gerais'!$B$4:$B$999=Analítico!$B106),-(Analítico!F$1&gt;='Gastos Gerais'!$D$4:$D$999),-(Analítico!F$1&lt;='Gastos Gerais'!$E$4:$E$999),-('Gastos Gerais'!$C$4:$C$999))</f>
        <v>0</v>
      </c>
      <c r="G106" s="149">
        <f>SUMPRODUCT(-('Gastos Gerais'!$B$4:$B$999=Analítico!$B106),-(Analítico!G$1&gt;='Gastos Gerais'!$D$4:$D$999),-(Analítico!G$1&lt;='Gastos Gerais'!$E$4:$E$999),-('Gastos Gerais'!$C$4:$C$999))</f>
        <v>0</v>
      </c>
      <c r="H106" s="149">
        <f>SUMPRODUCT(-('Gastos Gerais'!$B$4:$B$999=Analítico!$B106),-(Analítico!H$1&gt;='Gastos Gerais'!$D$4:$D$999),-(Analítico!H$1&lt;='Gastos Gerais'!$E$4:$E$999),-('Gastos Gerais'!$C$4:$C$999))</f>
        <v>0</v>
      </c>
      <c r="I106" s="149">
        <f>SUMPRODUCT(-('Gastos Gerais'!$B$4:$B$999=Analítico!$B106),-(Analítico!I$1&gt;='Gastos Gerais'!$D$4:$D$999),-(Analítico!I$1&lt;='Gastos Gerais'!$E$4:$E$999),-('Gastos Gerais'!$C$4:$C$999))</f>
        <v>0</v>
      </c>
      <c r="J106" s="149">
        <f>SUMPRODUCT(-('Gastos Gerais'!$B$4:$B$999=Analítico!$B106),-(Analítico!J$1&gt;='Gastos Gerais'!$D$4:$D$999),-(Analítico!J$1&lt;='Gastos Gerais'!$E$4:$E$999),-('Gastos Gerais'!$C$4:$C$999))</f>
        <v>0</v>
      </c>
      <c r="K106" s="149">
        <f>SUMPRODUCT(-('Gastos Gerais'!$B$4:$B$999=Analítico!$B106),-(Analítico!K$1&gt;='Gastos Gerais'!$D$4:$D$999),-(Analítico!K$1&lt;='Gastos Gerais'!$E$4:$E$999),-('Gastos Gerais'!$C$4:$C$999))</f>
        <v>0</v>
      </c>
      <c r="L106" s="149">
        <f>SUMPRODUCT(-('Gastos Gerais'!$B$4:$B$999=Analítico!$B106),-(Analítico!L$1&gt;='Gastos Gerais'!$D$4:$D$999),-(Analítico!L$1&lt;='Gastos Gerais'!$E$4:$E$999),-('Gastos Gerais'!$C$4:$C$999))</f>
        <v>0</v>
      </c>
      <c r="M106" s="149">
        <f>SUMPRODUCT(-('Gastos Gerais'!$B$4:$B$999=Analítico!$B106),-(Analítico!M$1&gt;='Gastos Gerais'!$D$4:$D$999),-(Analítico!M$1&lt;='Gastos Gerais'!$E$4:$E$999),-('Gastos Gerais'!$C$4:$C$999))</f>
        <v>0</v>
      </c>
      <c r="N106" s="149">
        <f>SUMPRODUCT(-('Gastos Gerais'!$B$4:$B$999=Analítico!$B106),-(Analítico!N$1&gt;='Gastos Gerais'!$D$4:$D$999),-(Analítico!N$1&lt;='Gastos Gerais'!$E$4:$E$999),-('Gastos Gerais'!$C$4:$C$999))</f>
        <v>0</v>
      </c>
      <c r="O106" s="149">
        <f>SUMPRODUCT(-('Gastos Gerais'!$B$4:$B$999=Analítico!$B106),-(Analítico!O$1&gt;='Gastos Gerais'!$D$4:$D$999),-(Analítico!O$1&lt;='Gastos Gerais'!$E$4:$E$999),-('Gastos Gerais'!$C$4:$C$999))</f>
        <v>0</v>
      </c>
      <c r="P106" s="149">
        <f>SUMPRODUCT(-('Gastos Gerais'!$B$4:$B$999=Analítico!$B106),-(Analítico!P$1&gt;='Gastos Gerais'!$D$4:$D$999),-(Analítico!P$1&lt;='Gastos Gerais'!$E$4:$E$999),-('Gastos Gerais'!$C$4:$C$999))</f>
        <v>0</v>
      </c>
      <c r="Q106" s="149">
        <f>SUMPRODUCT(-('Gastos Gerais'!$B$4:$B$999=Analítico!$B106),-(Analítico!Q$1&gt;='Gastos Gerais'!$D$4:$D$999),-(Analítico!Q$1&lt;='Gastos Gerais'!$E$4:$E$999),-('Gastos Gerais'!$C$4:$C$999))</f>
        <v>0</v>
      </c>
      <c r="R106" s="149">
        <f>SUMPRODUCT(-('Gastos Gerais'!$B$4:$B$999=Analítico!$B106),-(Analítico!R$1&gt;='Gastos Gerais'!$D$4:$D$999),-(Analítico!R$1&lt;='Gastos Gerais'!$E$4:$E$999),-('Gastos Gerais'!$C$4:$C$999))</f>
        <v>0</v>
      </c>
      <c r="S106" s="149">
        <f>SUMPRODUCT(-('Gastos Gerais'!$B$4:$B$999=Analítico!$B106),-(Analítico!S$1&gt;='Gastos Gerais'!$D$4:$D$999),-(Analítico!S$1&lt;='Gastos Gerais'!$E$4:$E$999),-('Gastos Gerais'!$C$4:$C$999))</f>
        <v>0</v>
      </c>
      <c r="T106" s="149">
        <f>SUMPRODUCT(-('Gastos Gerais'!$B$4:$B$999=Analítico!$B106),-(Analítico!T$1&gt;='Gastos Gerais'!$D$4:$D$999),-(Analítico!T$1&lt;='Gastos Gerais'!$E$4:$E$999),-('Gastos Gerais'!$C$4:$C$999))</f>
        <v>0</v>
      </c>
      <c r="U106" s="149">
        <f>SUMPRODUCT(-('Gastos Gerais'!$B$4:$B$999=Analítico!$B106),-(Analítico!U$1&gt;='Gastos Gerais'!$D$4:$D$999),-(Analítico!U$1&lt;='Gastos Gerais'!$E$4:$E$999),-('Gastos Gerais'!$C$4:$C$999))</f>
        <v>0</v>
      </c>
      <c r="V106" s="149">
        <f>SUMPRODUCT(-('Gastos Gerais'!$B$4:$B$999=Analítico!$B106),-(Analítico!V$1&gt;='Gastos Gerais'!$D$4:$D$999),-(Analítico!V$1&lt;='Gastos Gerais'!$E$4:$E$999),-('Gastos Gerais'!$C$4:$C$999))</f>
        <v>0</v>
      </c>
      <c r="W106" s="149">
        <f>SUMPRODUCT(-('Gastos Gerais'!$B$4:$B$999=Analítico!$B106),-(Analítico!W$1&gt;='Gastos Gerais'!$D$4:$D$999),-(Analítico!W$1&lt;='Gastos Gerais'!$E$4:$E$999),-('Gastos Gerais'!$C$4:$C$999))</f>
        <v>0</v>
      </c>
      <c r="X106" s="149">
        <f>SUMPRODUCT(-('Gastos Gerais'!$B$4:$B$999=Analítico!$B106),-(Analítico!X$1&gt;='Gastos Gerais'!$D$4:$D$999),-(Analítico!X$1&lt;='Gastos Gerais'!$E$4:$E$999),-('Gastos Gerais'!$C$4:$C$999))</f>
        <v>0</v>
      </c>
      <c r="Y106" s="149">
        <f>SUMPRODUCT(-('Gastos Gerais'!$B$4:$B$999=Analítico!$B106),-(Analítico!Y$1&gt;='Gastos Gerais'!$D$4:$D$999),-(Analítico!Y$1&lt;='Gastos Gerais'!$E$4:$E$999),-('Gastos Gerais'!$C$4:$C$999))</f>
        <v>0</v>
      </c>
      <c r="Z106" s="149">
        <f>SUMPRODUCT(-('Gastos Gerais'!$B$4:$B$999=Analítico!$B106),-(Analítico!Z$1&gt;='Gastos Gerais'!$D$4:$D$999),-(Analítico!Z$1&lt;='Gastos Gerais'!$E$4:$E$999),-('Gastos Gerais'!$C$4:$C$999))</f>
        <v>0</v>
      </c>
      <c r="AA106" s="149">
        <f>SUMPRODUCT(-('Gastos Gerais'!$B$4:$B$999=Analítico!$B106),-(Analítico!AA$1&gt;='Gastos Gerais'!$D$4:$D$999),-(Analítico!AA$1&lt;='Gastos Gerais'!$E$4:$E$999),-('Gastos Gerais'!$C$4:$C$999))</f>
        <v>0</v>
      </c>
      <c r="AB106" s="149">
        <f>SUMPRODUCT(-('Gastos Gerais'!$B$4:$B$999=Analítico!$B106),-(Analítico!AB$1&gt;='Gastos Gerais'!$D$4:$D$999),-(Analítico!AB$1&lt;='Gastos Gerais'!$E$4:$E$999),-('Gastos Gerais'!$C$4:$C$999))</f>
        <v>0</v>
      </c>
      <c r="AC106" s="149">
        <f>SUMPRODUCT(-('Gastos Gerais'!$B$4:$B$999=Analítico!$B106),-(Analítico!AC$1&gt;='Gastos Gerais'!$D$4:$D$999),-(Analítico!AC$1&lt;='Gastos Gerais'!$E$4:$E$999),-('Gastos Gerais'!$C$4:$C$999))</f>
        <v>0</v>
      </c>
      <c r="AD106" s="149">
        <f>SUMPRODUCT(-('Gastos Gerais'!$B$4:$B$999=Analítico!$B106),-(Analítico!AD$1&gt;='Gastos Gerais'!$D$4:$D$999),-(Analítico!AD$1&lt;='Gastos Gerais'!$E$4:$E$999),-('Gastos Gerais'!$C$4:$C$999))</f>
        <v>0</v>
      </c>
      <c r="AE106" s="149">
        <f>SUMPRODUCT(-('Gastos Gerais'!$B$4:$B$999=Analítico!$B106),-(Analítico!AE$1&gt;='Gastos Gerais'!$D$4:$D$999),-(Analítico!AE$1&lt;='Gastos Gerais'!$E$4:$E$999),-('Gastos Gerais'!$C$4:$C$999))</f>
        <v>0</v>
      </c>
      <c r="AF106" s="149">
        <f>SUMPRODUCT(-('Gastos Gerais'!$B$4:$B$999=Analítico!$B106),-(Analítico!AF$1&gt;='Gastos Gerais'!$D$4:$D$999),-(Analítico!AF$1&lt;='Gastos Gerais'!$E$4:$E$999),-('Gastos Gerais'!$C$4:$C$999))</f>
        <v>0</v>
      </c>
      <c r="AG106" s="149">
        <f>SUMPRODUCT(-('Gastos Gerais'!$B$4:$B$999=Analítico!$B106),-(Analítico!AG$1&gt;='Gastos Gerais'!$D$4:$D$999),-(Analítico!AG$1&lt;='Gastos Gerais'!$E$4:$E$999),-('Gastos Gerais'!$C$4:$C$999))</f>
        <v>0</v>
      </c>
      <c r="AH106" s="149">
        <f>SUMPRODUCT(-('Gastos Gerais'!$B$4:$B$999=Analítico!$B106),-(Analítico!AH$1&gt;='Gastos Gerais'!$D$4:$D$999),-(Analítico!AH$1&lt;='Gastos Gerais'!$E$4:$E$999),-('Gastos Gerais'!$C$4:$C$999))</f>
        <v>0</v>
      </c>
      <c r="AI106" s="149">
        <f>SUMPRODUCT(-('Gastos Gerais'!$B$4:$B$999=Analítico!$B106),-(Analítico!AI$1&gt;='Gastos Gerais'!$D$4:$D$999),-(Analítico!AI$1&lt;='Gastos Gerais'!$E$4:$E$999),-('Gastos Gerais'!$C$4:$C$999))</f>
        <v>0</v>
      </c>
      <c r="AJ106" s="149">
        <f>SUMPRODUCT(-('Gastos Gerais'!$B$4:$B$999=Analítico!$B106),-(Analítico!AJ$1&gt;='Gastos Gerais'!$D$4:$D$999),-(Analítico!AJ$1&lt;='Gastos Gerais'!$E$4:$E$999),-('Gastos Gerais'!$C$4:$C$999))</f>
        <v>0</v>
      </c>
      <c r="AK106" s="149">
        <f>SUMPRODUCT(-('Gastos Gerais'!$B$4:$B$999=Analítico!$B106),-(Analítico!AK$1&gt;='Gastos Gerais'!$D$4:$D$999),-(Analítico!AK$1&lt;='Gastos Gerais'!$E$4:$E$999),-('Gastos Gerais'!$C$4:$C$999))</f>
        <v>0</v>
      </c>
      <c r="AL106" s="149">
        <f>SUMPRODUCT(-('Gastos Gerais'!$B$4:$B$999=Analítico!$B106),-(Analítico!AL$1&gt;='Gastos Gerais'!$D$4:$D$999),-(Analítico!AL$1&lt;='Gastos Gerais'!$E$4:$E$999),-('Gastos Gerais'!$C$4:$C$999))</f>
        <v>0</v>
      </c>
      <c r="AM106" s="149">
        <f>SUMPRODUCT(-('Gastos Gerais'!$B$4:$B$999=Analítico!$B106),-(Analítico!AM$1&gt;='Gastos Gerais'!$D$4:$D$999),-(Analítico!AM$1&lt;='Gastos Gerais'!$E$4:$E$999),-('Gastos Gerais'!$C$4:$C$999))</f>
        <v>0</v>
      </c>
      <c r="AN106" s="149">
        <f>SUMPRODUCT(-('Gastos Gerais'!$B$4:$B$999=Analítico!$B106),-(Analítico!AN$1&gt;='Gastos Gerais'!$D$4:$D$999),-(Analítico!AN$1&lt;='Gastos Gerais'!$E$4:$E$999),-('Gastos Gerais'!$C$4:$C$999))</f>
        <v>0</v>
      </c>
      <c r="AO106" s="149">
        <f>SUMPRODUCT(-('Gastos Gerais'!$B$4:$B$999=Analítico!$B106),-(Analítico!AO$1&gt;='Gastos Gerais'!$D$4:$D$999),-(Analítico!AO$1&lt;='Gastos Gerais'!$E$4:$E$999),-('Gastos Gerais'!$C$4:$C$999))</f>
        <v>0</v>
      </c>
      <c r="AP106" s="149">
        <f>SUMPRODUCT(-('Gastos Gerais'!$B$4:$B$999=Analítico!$B106),-(Analítico!AP$1&gt;='Gastos Gerais'!$D$4:$D$999),-(Analítico!AP$1&lt;='Gastos Gerais'!$E$4:$E$999),-('Gastos Gerais'!$C$4:$C$999))</f>
        <v>0</v>
      </c>
      <c r="AQ106" s="149">
        <f>SUMPRODUCT(-('Gastos Gerais'!$B$4:$B$999=Analítico!$B106),-(Analítico!AQ$1&gt;='Gastos Gerais'!$D$4:$D$999),-(Analítico!AQ$1&lt;='Gastos Gerais'!$E$4:$E$999),-('Gastos Gerais'!$C$4:$C$999))</f>
        <v>0</v>
      </c>
      <c r="AR106" s="149">
        <f>SUMPRODUCT(-('Gastos Gerais'!$B$4:$B$999=Analítico!$B106),-(Analítico!AR$1&gt;='Gastos Gerais'!$D$4:$D$999),-(Analítico!AR$1&lt;='Gastos Gerais'!$E$4:$E$999),-('Gastos Gerais'!$C$4:$C$999))</f>
        <v>0</v>
      </c>
      <c r="AS106" s="149">
        <f>SUMPRODUCT(-('Gastos Gerais'!$B$4:$B$999=Analítico!$B106),-(Analítico!AS$1&gt;='Gastos Gerais'!$D$4:$D$999),-(Analítico!AS$1&lt;='Gastos Gerais'!$E$4:$E$999),-('Gastos Gerais'!$C$4:$C$999))</f>
        <v>0</v>
      </c>
      <c r="AT106" s="149">
        <f>SUMPRODUCT(-('Gastos Gerais'!$B$4:$B$999=Analítico!$B106),-(Analítico!AT$1&gt;='Gastos Gerais'!$D$4:$D$999),-(Analítico!AT$1&lt;='Gastos Gerais'!$E$4:$E$999),-('Gastos Gerais'!$C$4:$C$999))</f>
        <v>0</v>
      </c>
      <c r="AU106" s="149">
        <f>SUMPRODUCT(-('Gastos Gerais'!$B$4:$B$999=Analítico!$B106),-(Analítico!AU$1&gt;='Gastos Gerais'!$D$4:$D$999),-(Analítico!AU$1&lt;='Gastos Gerais'!$E$4:$E$999),-('Gastos Gerais'!$C$4:$C$999))</f>
        <v>0</v>
      </c>
      <c r="AV106" s="149">
        <f>SUMPRODUCT(-('Gastos Gerais'!$B$4:$B$999=Analítico!$B106),-(Analítico!AV$1&gt;='Gastos Gerais'!$D$4:$D$999),-(Analítico!AV$1&lt;='Gastos Gerais'!$E$4:$E$999),-('Gastos Gerais'!$C$4:$C$999))</f>
        <v>0</v>
      </c>
      <c r="AW106" s="149">
        <f>SUMPRODUCT(-('Gastos Gerais'!$B$4:$B$999=Analítico!$B106),-(Analítico!AW$1&gt;='Gastos Gerais'!$D$4:$D$999),-(Analítico!AW$1&lt;='Gastos Gerais'!$E$4:$E$999),-('Gastos Gerais'!$C$4:$C$999))</f>
        <v>0</v>
      </c>
      <c r="AX106" s="149">
        <f>SUMPRODUCT(-('Gastos Gerais'!$B$4:$B$999=Analítico!$B106),-(Analítico!AX$1&gt;='Gastos Gerais'!$D$4:$D$999),-(Analítico!AX$1&lt;='Gastos Gerais'!$E$4:$E$999),-('Gastos Gerais'!$C$4:$C$999))</f>
        <v>0</v>
      </c>
      <c r="AY106" s="144">
        <f t="shared" si="51"/>
        <v>0</v>
      </c>
      <c r="AZ106" s="156">
        <f t="shared" ca="1" si="52"/>
        <v>0</v>
      </c>
      <c r="BJ106" s="247"/>
      <c r="BK106" s="247"/>
    </row>
    <row r="107" spans="1:63" s="99" customFormat="1" ht="23.25" customHeight="1">
      <c r="A107" s="216" t="s">
        <v>243</v>
      </c>
      <c r="B107" s="219" t="s">
        <v>87</v>
      </c>
      <c r="C107" s="149">
        <f>SUMPRODUCT(-('Gastos Gerais'!$B$4:$B$999=Analítico!$B107),-(Analítico!C$1&gt;='Gastos Gerais'!$D$4:$D$999),-(Analítico!C$1&lt;='Gastos Gerais'!$E$4:$E$999),-('Gastos Gerais'!$C$4:$C$999))</f>
        <v>0</v>
      </c>
      <c r="D107" s="149">
        <f>SUMPRODUCT(-('Gastos Gerais'!$B$4:$B$999=Analítico!$B107),-(Analítico!D$1&gt;='Gastos Gerais'!$D$4:$D$999),-(Analítico!D$1&lt;='Gastos Gerais'!$E$4:$E$999),-('Gastos Gerais'!$C$4:$C$999))</f>
        <v>0</v>
      </c>
      <c r="E107" s="149">
        <f>SUMPRODUCT(-('Gastos Gerais'!$B$4:$B$999=Analítico!$B107),-(Analítico!E$1&gt;='Gastos Gerais'!$D$4:$D$999),-(Analítico!E$1&lt;='Gastos Gerais'!$E$4:$E$999),-('Gastos Gerais'!$C$4:$C$999))</f>
        <v>0</v>
      </c>
      <c r="F107" s="149">
        <f>SUMPRODUCT(-('Gastos Gerais'!$B$4:$B$999=Analítico!$B107),-(Analítico!F$1&gt;='Gastos Gerais'!$D$4:$D$999),-(Analítico!F$1&lt;='Gastos Gerais'!$E$4:$E$999),-('Gastos Gerais'!$C$4:$C$999))</f>
        <v>0</v>
      </c>
      <c r="G107" s="149">
        <f>SUMPRODUCT(-('Gastos Gerais'!$B$4:$B$999=Analítico!$B107),-(Analítico!G$1&gt;='Gastos Gerais'!$D$4:$D$999),-(Analítico!G$1&lt;='Gastos Gerais'!$E$4:$E$999),-('Gastos Gerais'!$C$4:$C$999))</f>
        <v>0</v>
      </c>
      <c r="H107" s="149">
        <f>SUMPRODUCT(-('Gastos Gerais'!$B$4:$B$999=Analítico!$B107),-(Analítico!H$1&gt;='Gastos Gerais'!$D$4:$D$999),-(Analítico!H$1&lt;='Gastos Gerais'!$E$4:$E$999),-('Gastos Gerais'!$C$4:$C$999))</f>
        <v>0</v>
      </c>
      <c r="I107" s="149">
        <f>SUMPRODUCT(-('Gastos Gerais'!$B$4:$B$999=Analítico!$B107),-(Analítico!I$1&gt;='Gastos Gerais'!$D$4:$D$999),-(Analítico!I$1&lt;='Gastos Gerais'!$E$4:$E$999),-('Gastos Gerais'!$C$4:$C$999))</f>
        <v>0</v>
      </c>
      <c r="J107" s="149">
        <f>SUMPRODUCT(-('Gastos Gerais'!$B$4:$B$999=Analítico!$B107),-(Analítico!J$1&gt;='Gastos Gerais'!$D$4:$D$999),-(Analítico!J$1&lt;='Gastos Gerais'!$E$4:$E$999),-('Gastos Gerais'!$C$4:$C$999))</f>
        <v>0</v>
      </c>
      <c r="K107" s="149">
        <f>SUMPRODUCT(-('Gastos Gerais'!$B$4:$B$999=Analítico!$B107),-(Analítico!K$1&gt;='Gastos Gerais'!$D$4:$D$999),-(Analítico!K$1&lt;='Gastos Gerais'!$E$4:$E$999),-('Gastos Gerais'!$C$4:$C$999))</f>
        <v>0</v>
      </c>
      <c r="L107" s="149">
        <f>SUMPRODUCT(-('Gastos Gerais'!$B$4:$B$999=Analítico!$B107),-(Analítico!L$1&gt;='Gastos Gerais'!$D$4:$D$999),-(Analítico!L$1&lt;='Gastos Gerais'!$E$4:$E$999),-('Gastos Gerais'!$C$4:$C$999))</f>
        <v>0</v>
      </c>
      <c r="M107" s="149">
        <f>SUMPRODUCT(-('Gastos Gerais'!$B$4:$B$999=Analítico!$B107),-(Analítico!M$1&gt;='Gastos Gerais'!$D$4:$D$999),-(Analítico!M$1&lt;='Gastos Gerais'!$E$4:$E$999),-('Gastos Gerais'!$C$4:$C$999))</f>
        <v>0</v>
      </c>
      <c r="N107" s="149">
        <f>SUMPRODUCT(-('Gastos Gerais'!$B$4:$B$999=Analítico!$B107),-(Analítico!N$1&gt;='Gastos Gerais'!$D$4:$D$999),-(Analítico!N$1&lt;='Gastos Gerais'!$E$4:$E$999),-('Gastos Gerais'!$C$4:$C$999))</f>
        <v>0</v>
      </c>
      <c r="O107" s="149">
        <f>SUMPRODUCT(-('Gastos Gerais'!$B$4:$B$999=Analítico!$B107),-(Analítico!O$1&gt;='Gastos Gerais'!$D$4:$D$999),-(Analítico!O$1&lt;='Gastos Gerais'!$E$4:$E$999),-('Gastos Gerais'!$C$4:$C$999))</f>
        <v>0</v>
      </c>
      <c r="P107" s="149">
        <f>SUMPRODUCT(-('Gastos Gerais'!$B$4:$B$999=Analítico!$B107),-(Analítico!P$1&gt;='Gastos Gerais'!$D$4:$D$999),-(Analítico!P$1&lt;='Gastos Gerais'!$E$4:$E$999),-('Gastos Gerais'!$C$4:$C$999))</f>
        <v>0</v>
      </c>
      <c r="Q107" s="149">
        <f>SUMPRODUCT(-('Gastos Gerais'!$B$4:$B$999=Analítico!$B107),-(Analítico!Q$1&gt;='Gastos Gerais'!$D$4:$D$999),-(Analítico!Q$1&lt;='Gastos Gerais'!$E$4:$E$999),-('Gastos Gerais'!$C$4:$C$999))</f>
        <v>0</v>
      </c>
      <c r="R107" s="149">
        <f>SUMPRODUCT(-('Gastos Gerais'!$B$4:$B$999=Analítico!$B107),-(Analítico!R$1&gt;='Gastos Gerais'!$D$4:$D$999),-(Analítico!R$1&lt;='Gastos Gerais'!$E$4:$E$999),-('Gastos Gerais'!$C$4:$C$999))</f>
        <v>0</v>
      </c>
      <c r="S107" s="149">
        <f>SUMPRODUCT(-('Gastos Gerais'!$B$4:$B$999=Analítico!$B107),-(Analítico!S$1&gt;='Gastos Gerais'!$D$4:$D$999),-(Analítico!S$1&lt;='Gastos Gerais'!$E$4:$E$999),-('Gastos Gerais'!$C$4:$C$999))</f>
        <v>0</v>
      </c>
      <c r="T107" s="149">
        <f>SUMPRODUCT(-('Gastos Gerais'!$B$4:$B$999=Analítico!$B107),-(Analítico!T$1&gt;='Gastos Gerais'!$D$4:$D$999),-(Analítico!T$1&lt;='Gastos Gerais'!$E$4:$E$999),-('Gastos Gerais'!$C$4:$C$999))</f>
        <v>0</v>
      </c>
      <c r="U107" s="149">
        <f>SUMPRODUCT(-('Gastos Gerais'!$B$4:$B$999=Analítico!$B107),-(Analítico!U$1&gt;='Gastos Gerais'!$D$4:$D$999),-(Analítico!U$1&lt;='Gastos Gerais'!$E$4:$E$999),-('Gastos Gerais'!$C$4:$C$999))</f>
        <v>0</v>
      </c>
      <c r="V107" s="149">
        <f>SUMPRODUCT(-('Gastos Gerais'!$B$4:$B$999=Analítico!$B107),-(Analítico!V$1&gt;='Gastos Gerais'!$D$4:$D$999),-(Analítico!V$1&lt;='Gastos Gerais'!$E$4:$E$999),-('Gastos Gerais'!$C$4:$C$999))</f>
        <v>0</v>
      </c>
      <c r="W107" s="149">
        <f>SUMPRODUCT(-('Gastos Gerais'!$B$4:$B$999=Analítico!$B107),-(Analítico!W$1&gt;='Gastos Gerais'!$D$4:$D$999),-(Analítico!W$1&lt;='Gastos Gerais'!$E$4:$E$999),-('Gastos Gerais'!$C$4:$C$999))</f>
        <v>0</v>
      </c>
      <c r="X107" s="149">
        <f>SUMPRODUCT(-('Gastos Gerais'!$B$4:$B$999=Analítico!$B107),-(Analítico!X$1&gt;='Gastos Gerais'!$D$4:$D$999),-(Analítico!X$1&lt;='Gastos Gerais'!$E$4:$E$999),-('Gastos Gerais'!$C$4:$C$999))</f>
        <v>0</v>
      </c>
      <c r="Y107" s="149">
        <f>SUMPRODUCT(-('Gastos Gerais'!$B$4:$B$999=Analítico!$B107),-(Analítico!Y$1&gt;='Gastos Gerais'!$D$4:$D$999),-(Analítico!Y$1&lt;='Gastos Gerais'!$E$4:$E$999),-('Gastos Gerais'!$C$4:$C$999))</f>
        <v>0</v>
      </c>
      <c r="Z107" s="149">
        <f>SUMPRODUCT(-('Gastos Gerais'!$B$4:$B$999=Analítico!$B107),-(Analítico!Z$1&gt;='Gastos Gerais'!$D$4:$D$999),-(Analítico!Z$1&lt;='Gastos Gerais'!$E$4:$E$999),-('Gastos Gerais'!$C$4:$C$999))</f>
        <v>0</v>
      </c>
      <c r="AA107" s="149">
        <f>SUMPRODUCT(-('Gastos Gerais'!$B$4:$B$999=Analítico!$B107),-(Analítico!AA$1&gt;='Gastos Gerais'!$D$4:$D$999),-(Analítico!AA$1&lt;='Gastos Gerais'!$E$4:$E$999),-('Gastos Gerais'!$C$4:$C$999))</f>
        <v>0</v>
      </c>
      <c r="AB107" s="149">
        <f>SUMPRODUCT(-('Gastos Gerais'!$B$4:$B$999=Analítico!$B107),-(Analítico!AB$1&gt;='Gastos Gerais'!$D$4:$D$999),-(Analítico!AB$1&lt;='Gastos Gerais'!$E$4:$E$999),-('Gastos Gerais'!$C$4:$C$999))</f>
        <v>0</v>
      </c>
      <c r="AC107" s="149">
        <f>SUMPRODUCT(-('Gastos Gerais'!$B$4:$B$999=Analítico!$B107),-(Analítico!AC$1&gt;='Gastos Gerais'!$D$4:$D$999),-(Analítico!AC$1&lt;='Gastos Gerais'!$E$4:$E$999),-('Gastos Gerais'!$C$4:$C$999))</f>
        <v>0</v>
      </c>
      <c r="AD107" s="149">
        <f>SUMPRODUCT(-('Gastos Gerais'!$B$4:$B$999=Analítico!$B107),-(Analítico!AD$1&gt;='Gastos Gerais'!$D$4:$D$999),-(Analítico!AD$1&lt;='Gastos Gerais'!$E$4:$E$999),-('Gastos Gerais'!$C$4:$C$999))</f>
        <v>0</v>
      </c>
      <c r="AE107" s="149">
        <f>SUMPRODUCT(-('Gastos Gerais'!$B$4:$B$999=Analítico!$B107),-(Analítico!AE$1&gt;='Gastos Gerais'!$D$4:$D$999),-(Analítico!AE$1&lt;='Gastos Gerais'!$E$4:$E$999),-('Gastos Gerais'!$C$4:$C$999))</f>
        <v>0</v>
      </c>
      <c r="AF107" s="149">
        <f>SUMPRODUCT(-('Gastos Gerais'!$B$4:$B$999=Analítico!$B107),-(Analítico!AF$1&gt;='Gastos Gerais'!$D$4:$D$999),-(Analítico!AF$1&lt;='Gastos Gerais'!$E$4:$E$999),-('Gastos Gerais'!$C$4:$C$999))</f>
        <v>0</v>
      </c>
      <c r="AG107" s="149">
        <f>SUMPRODUCT(-('Gastos Gerais'!$B$4:$B$999=Analítico!$B107),-(Analítico!AG$1&gt;='Gastos Gerais'!$D$4:$D$999),-(Analítico!AG$1&lt;='Gastos Gerais'!$E$4:$E$999),-('Gastos Gerais'!$C$4:$C$999))</f>
        <v>0</v>
      </c>
      <c r="AH107" s="149">
        <f>SUMPRODUCT(-('Gastos Gerais'!$B$4:$B$999=Analítico!$B107),-(Analítico!AH$1&gt;='Gastos Gerais'!$D$4:$D$999),-(Analítico!AH$1&lt;='Gastos Gerais'!$E$4:$E$999),-('Gastos Gerais'!$C$4:$C$999))</f>
        <v>0</v>
      </c>
      <c r="AI107" s="149">
        <f>SUMPRODUCT(-('Gastos Gerais'!$B$4:$B$999=Analítico!$B107),-(Analítico!AI$1&gt;='Gastos Gerais'!$D$4:$D$999),-(Analítico!AI$1&lt;='Gastos Gerais'!$E$4:$E$999),-('Gastos Gerais'!$C$4:$C$999))</f>
        <v>0</v>
      </c>
      <c r="AJ107" s="149">
        <f>SUMPRODUCT(-('Gastos Gerais'!$B$4:$B$999=Analítico!$B107),-(Analítico!AJ$1&gt;='Gastos Gerais'!$D$4:$D$999),-(Analítico!AJ$1&lt;='Gastos Gerais'!$E$4:$E$999),-('Gastos Gerais'!$C$4:$C$999))</f>
        <v>0</v>
      </c>
      <c r="AK107" s="149">
        <f>SUMPRODUCT(-('Gastos Gerais'!$B$4:$B$999=Analítico!$B107),-(Analítico!AK$1&gt;='Gastos Gerais'!$D$4:$D$999),-(Analítico!AK$1&lt;='Gastos Gerais'!$E$4:$E$999),-('Gastos Gerais'!$C$4:$C$999))</f>
        <v>0</v>
      </c>
      <c r="AL107" s="149">
        <f>SUMPRODUCT(-('Gastos Gerais'!$B$4:$B$999=Analítico!$B107),-(Analítico!AL$1&gt;='Gastos Gerais'!$D$4:$D$999),-(Analítico!AL$1&lt;='Gastos Gerais'!$E$4:$E$999),-('Gastos Gerais'!$C$4:$C$999))</f>
        <v>0</v>
      </c>
      <c r="AM107" s="149">
        <f>SUMPRODUCT(-('Gastos Gerais'!$B$4:$B$999=Analítico!$B107),-(Analítico!AM$1&gt;='Gastos Gerais'!$D$4:$D$999),-(Analítico!AM$1&lt;='Gastos Gerais'!$E$4:$E$999),-('Gastos Gerais'!$C$4:$C$999))</f>
        <v>0</v>
      </c>
      <c r="AN107" s="149">
        <f>SUMPRODUCT(-('Gastos Gerais'!$B$4:$B$999=Analítico!$B107),-(Analítico!AN$1&gt;='Gastos Gerais'!$D$4:$D$999),-(Analítico!AN$1&lt;='Gastos Gerais'!$E$4:$E$999),-('Gastos Gerais'!$C$4:$C$999))</f>
        <v>0</v>
      </c>
      <c r="AO107" s="149">
        <f>SUMPRODUCT(-('Gastos Gerais'!$B$4:$B$999=Analítico!$B107),-(Analítico!AO$1&gt;='Gastos Gerais'!$D$4:$D$999),-(Analítico!AO$1&lt;='Gastos Gerais'!$E$4:$E$999),-('Gastos Gerais'!$C$4:$C$999))</f>
        <v>0</v>
      </c>
      <c r="AP107" s="149">
        <f>SUMPRODUCT(-('Gastos Gerais'!$B$4:$B$999=Analítico!$B107),-(Analítico!AP$1&gt;='Gastos Gerais'!$D$4:$D$999),-(Analítico!AP$1&lt;='Gastos Gerais'!$E$4:$E$999),-('Gastos Gerais'!$C$4:$C$999))</f>
        <v>0</v>
      </c>
      <c r="AQ107" s="149">
        <f>SUMPRODUCT(-('Gastos Gerais'!$B$4:$B$999=Analítico!$B107),-(Analítico!AQ$1&gt;='Gastos Gerais'!$D$4:$D$999),-(Analítico!AQ$1&lt;='Gastos Gerais'!$E$4:$E$999),-('Gastos Gerais'!$C$4:$C$999))</f>
        <v>0</v>
      </c>
      <c r="AR107" s="149">
        <f>SUMPRODUCT(-('Gastos Gerais'!$B$4:$B$999=Analítico!$B107),-(Analítico!AR$1&gt;='Gastos Gerais'!$D$4:$D$999),-(Analítico!AR$1&lt;='Gastos Gerais'!$E$4:$E$999),-('Gastos Gerais'!$C$4:$C$999))</f>
        <v>0</v>
      </c>
      <c r="AS107" s="149">
        <f>SUMPRODUCT(-('Gastos Gerais'!$B$4:$B$999=Analítico!$B107),-(Analítico!AS$1&gt;='Gastos Gerais'!$D$4:$D$999),-(Analítico!AS$1&lt;='Gastos Gerais'!$E$4:$E$999),-('Gastos Gerais'!$C$4:$C$999))</f>
        <v>0</v>
      </c>
      <c r="AT107" s="149">
        <f>SUMPRODUCT(-('Gastos Gerais'!$B$4:$B$999=Analítico!$B107),-(Analítico!AT$1&gt;='Gastos Gerais'!$D$4:$D$999),-(Analítico!AT$1&lt;='Gastos Gerais'!$E$4:$E$999),-('Gastos Gerais'!$C$4:$C$999))</f>
        <v>0</v>
      </c>
      <c r="AU107" s="149">
        <f>SUMPRODUCT(-('Gastos Gerais'!$B$4:$B$999=Analítico!$B107),-(Analítico!AU$1&gt;='Gastos Gerais'!$D$4:$D$999),-(Analítico!AU$1&lt;='Gastos Gerais'!$E$4:$E$999),-('Gastos Gerais'!$C$4:$C$999))</f>
        <v>0</v>
      </c>
      <c r="AV107" s="149">
        <f>SUMPRODUCT(-('Gastos Gerais'!$B$4:$B$999=Analítico!$B107),-(Analítico!AV$1&gt;='Gastos Gerais'!$D$4:$D$999),-(Analítico!AV$1&lt;='Gastos Gerais'!$E$4:$E$999),-('Gastos Gerais'!$C$4:$C$999))</f>
        <v>0</v>
      </c>
      <c r="AW107" s="149">
        <f>SUMPRODUCT(-('Gastos Gerais'!$B$4:$B$999=Analítico!$B107),-(Analítico!AW$1&gt;='Gastos Gerais'!$D$4:$D$999),-(Analítico!AW$1&lt;='Gastos Gerais'!$E$4:$E$999),-('Gastos Gerais'!$C$4:$C$999))</f>
        <v>0</v>
      </c>
      <c r="AX107" s="149">
        <f>SUMPRODUCT(-('Gastos Gerais'!$B$4:$B$999=Analítico!$B107),-(Analítico!AX$1&gt;='Gastos Gerais'!$D$4:$D$999),-(Analítico!AX$1&lt;='Gastos Gerais'!$E$4:$E$999),-('Gastos Gerais'!$C$4:$C$999))</f>
        <v>0</v>
      </c>
      <c r="AY107" s="144">
        <f t="shared" si="51"/>
        <v>0</v>
      </c>
      <c r="AZ107" s="156">
        <f t="shared" ca="1" si="52"/>
        <v>0</v>
      </c>
      <c r="BJ107" s="247"/>
      <c r="BK107" s="247"/>
    </row>
    <row r="108" spans="1:63" s="99" customFormat="1" ht="23.25" customHeight="1">
      <c r="A108" s="216" t="s">
        <v>244</v>
      </c>
      <c r="B108" s="219" t="s">
        <v>80</v>
      </c>
      <c r="C108" s="149">
        <f>SUMPRODUCT(-('Gastos Gerais'!$B$4:$B$999=Analítico!$B108),-(Analítico!C$1&gt;='Gastos Gerais'!$D$4:$D$999),-(Analítico!C$1&lt;='Gastos Gerais'!$E$4:$E$999),-('Gastos Gerais'!$C$4:$C$999))</f>
        <v>0</v>
      </c>
      <c r="D108" s="149">
        <f>SUMPRODUCT(-('Gastos Gerais'!$B$4:$B$999=Analítico!$B108),-(Analítico!D$1&gt;='Gastos Gerais'!$D$4:$D$999),-(Analítico!D$1&lt;='Gastos Gerais'!$E$4:$E$999),-('Gastos Gerais'!$C$4:$C$999))</f>
        <v>0</v>
      </c>
      <c r="E108" s="149">
        <f>SUMPRODUCT(-('Gastos Gerais'!$B$4:$B$999=Analítico!$B108),-(Analítico!E$1&gt;='Gastos Gerais'!$D$4:$D$999),-(Analítico!E$1&lt;='Gastos Gerais'!$E$4:$E$999),-('Gastos Gerais'!$C$4:$C$999))</f>
        <v>0</v>
      </c>
      <c r="F108" s="149">
        <f>SUMPRODUCT(-('Gastos Gerais'!$B$4:$B$999=Analítico!$B108),-(Analítico!F$1&gt;='Gastos Gerais'!$D$4:$D$999),-(Analítico!F$1&lt;='Gastos Gerais'!$E$4:$E$999),-('Gastos Gerais'!$C$4:$C$999))</f>
        <v>0</v>
      </c>
      <c r="G108" s="149">
        <f>SUMPRODUCT(-('Gastos Gerais'!$B$4:$B$999=Analítico!$B108),-(Analítico!G$1&gt;='Gastos Gerais'!$D$4:$D$999),-(Analítico!G$1&lt;='Gastos Gerais'!$E$4:$E$999),-('Gastos Gerais'!$C$4:$C$999))</f>
        <v>0</v>
      </c>
      <c r="H108" s="149">
        <f>SUMPRODUCT(-('Gastos Gerais'!$B$4:$B$999=Analítico!$B108),-(Analítico!H$1&gt;='Gastos Gerais'!$D$4:$D$999),-(Analítico!H$1&lt;='Gastos Gerais'!$E$4:$E$999),-('Gastos Gerais'!$C$4:$C$999))</f>
        <v>0</v>
      </c>
      <c r="I108" s="149">
        <f>SUMPRODUCT(-('Gastos Gerais'!$B$4:$B$999=Analítico!$B108),-(Analítico!I$1&gt;='Gastos Gerais'!$D$4:$D$999),-(Analítico!I$1&lt;='Gastos Gerais'!$E$4:$E$999),-('Gastos Gerais'!$C$4:$C$999))</f>
        <v>0</v>
      </c>
      <c r="J108" s="149">
        <f>SUMPRODUCT(-('Gastos Gerais'!$B$4:$B$999=Analítico!$B108),-(Analítico!J$1&gt;='Gastos Gerais'!$D$4:$D$999),-(Analítico!J$1&lt;='Gastos Gerais'!$E$4:$E$999),-('Gastos Gerais'!$C$4:$C$999))</f>
        <v>0</v>
      </c>
      <c r="K108" s="149">
        <f>SUMPRODUCT(-('Gastos Gerais'!$B$4:$B$999=Analítico!$B108),-(Analítico!K$1&gt;='Gastos Gerais'!$D$4:$D$999),-(Analítico!K$1&lt;='Gastos Gerais'!$E$4:$E$999),-('Gastos Gerais'!$C$4:$C$999))</f>
        <v>0</v>
      </c>
      <c r="L108" s="149">
        <f>SUMPRODUCT(-('Gastos Gerais'!$B$4:$B$999=Analítico!$B108),-(Analítico!L$1&gt;='Gastos Gerais'!$D$4:$D$999),-(Analítico!L$1&lt;='Gastos Gerais'!$E$4:$E$999),-('Gastos Gerais'!$C$4:$C$999))</f>
        <v>0</v>
      </c>
      <c r="M108" s="149">
        <f>SUMPRODUCT(-('Gastos Gerais'!$B$4:$B$999=Analítico!$B108),-(Analítico!M$1&gt;='Gastos Gerais'!$D$4:$D$999),-(Analítico!M$1&lt;='Gastos Gerais'!$E$4:$E$999),-('Gastos Gerais'!$C$4:$C$999))</f>
        <v>0</v>
      </c>
      <c r="N108" s="149">
        <f>SUMPRODUCT(-('Gastos Gerais'!$B$4:$B$999=Analítico!$B108),-(Analítico!N$1&gt;='Gastos Gerais'!$D$4:$D$999),-(Analítico!N$1&lt;='Gastos Gerais'!$E$4:$E$999),-('Gastos Gerais'!$C$4:$C$999))</f>
        <v>0</v>
      </c>
      <c r="O108" s="149">
        <f>SUMPRODUCT(-('Gastos Gerais'!$B$4:$B$999=Analítico!$B108),-(Analítico!O$1&gt;='Gastos Gerais'!$D$4:$D$999),-(Analítico!O$1&lt;='Gastos Gerais'!$E$4:$E$999),-('Gastos Gerais'!$C$4:$C$999))</f>
        <v>0</v>
      </c>
      <c r="P108" s="149">
        <f>SUMPRODUCT(-('Gastos Gerais'!$B$4:$B$999=Analítico!$B108),-(Analítico!P$1&gt;='Gastos Gerais'!$D$4:$D$999),-(Analítico!P$1&lt;='Gastos Gerais'!$E$4:$E$999),-('Gastos Gerais'!$C$4:$C$999))</f>
        <v>0</v>
      </c>
      <c r="Q108" s="149">
        <f>SUMPRODUCT(-('Gastos Gerais'!$B$4:$B$999=Analítico!$B108),-(Analítico!Q$1&gt;='Gastos Gerais'!$D$4:$D$999),-(Analítico!Q$1&lt;='Gastos Gerais'!$E$4:$E$999),-('Gastos Gerais'!$C$4:$C$999))</f>
        <v>0</v>
      </c>
      <c r="R108" s="149">
        <f>SUMPRODUCT(-('Gastos Gerais'!$B$4:$B$999=Analítico!$B108),-(Analítico!R$1&gt;='Gastos Gerais'!$D$4:$D$999),-(Analítico!R$1&lt;='Gastos Gerais'!$E$4:$E$999),-('Gastos Gerais'!$C$4:$C$999))</f>
        <v>0</v>
      </c>
      <c r="S108" s="149">
        <f>SUMPRODUCT(-('Gastos Gerais'!$B$4:$B$999=Analítico!$B108),-(Analítico!S$1&gt;='Gastos Gerais'!$D$4:$D$999),-(Analítico!S$1&lt;='Gastos Gerais'!$E$4:$E$999),-('Gastos Gerais'!$C$4:$C$999))</f>
        <v>0</v>
      </c>
      <c r="T108" s="149">
        <f>SUMPRODUCT(-('Gastos Gerais'!$B$4:$B$999=Analítico!$B108),-(Analítico!T$1&gt;='Gastos Gerais'!$D$4:$D$999),-(Analítico!T$1&lt;='Gastos Gerais'!$E$4:$E$999),-('Gastos Gerais'!$C$4:$C$999))</f>
        <v>0</v>
      </c>
      <c r="U108" s="149">
        <f>SUMPRODUCT(-('Gastos Gerais'!$B$4:$B$999=Analítico!$B108),-(Analítico!U$1&gt;='Gastos Gerais'!$D$4:$D$999),-(Analítico!U$1&lt;='Gastos Gerais'!$E$4:$E$999),-('Gastos Gerais'!$C$4:$C$999))</f>
        <v>0</v>
      </c>
      <c r="V108" s="149">
        <f>SUMPRODUCT(-('Gastos Gerais'!$B$4:$B$999=Analítico!$B108),-(Analítico!V$1&gt;='Gastos Gerais'!$D$4:$D$999),-(Analítico!V$1&lt;='Gastos Gerais'!$E$4:$E$999),-('Gastos Gerais'!$C$4:$C$999))</f>
        <v>0</v>
      </c>
      <c r="W108" s="149">
        <f>SUMPRODUCT(-('Gastos Gerais'!$B$4:$B$999=Analítico!$B108),-(Analítico!W$1&gt;='Gastos Gerais'!$D$4:$D$999),-(Analítico!W$1&lt;='Gastos Gerais'!$E$4:$E$999),-('Gastos Gerais'!$C$4:$C$999))</f>
        <v>0</v>
      </c>
      <c r="X108" s="149">
        <f>SUMPRODUCT(-('Gastos Gerais'!$B$4:$B$999=Analítico!$B108),-(Analítico!X$1&gt;='Gastos Gerais'!$D$4:$D$999),-(Analítico!X$1&lt;='Gastos Gerais'!$E$4:$E$999),-('Gastos Gerais'!$C$4:$C$999))</f>
        <v>0</v>
      </c>
      <c r="Y108" s="149">
        <f>SUMPRODUCT(-('Gastos Gerais'!$B$4:$B$999=Analítico!$B108),-(Analítico!Y$1&gt;='Gastos Gerais'!$D$4:$D$999),-(Analítico!Y$1&lt;='Gastos Gerais'!$E$4:$E$999),-('Gastos Gerais'!$C$4:$C$999))</f>
        <v>0</v>
      </c>
      <c r="Z108" s="149">
        <f>SUMPRODUCT(-('Gastos Gerais'!$B$4:$B$999=Analítico!$B108),-(Analítico!Z$1&gt;='Gastos Gerais'!$D$4:$D$999),-(Analítico!Z$1&lt;='Gastos Gerais'!$E$4:$E$999),-('Gastos Gerais'!$C$4:$C$999))</f>
        <v>0</v>
      </c>
      <c r="AA108" s="149">
        <f>SUMPRODUCT(-('Gastos Gerais'!$B$4:$B$999=Analítico!$B108),-(Analítico!AA$1&gt;='Gastos Gerais'!$D$4:$D$999),-(Analítico!AA$1&lt;='Gastos Gerais'!$E$4:$E$999),-('Gastos Gerais'!$C$4:$C$999))</f>
        <v>0</v>
      </c>
      <c r="AB108" s="149">
        <f>SUMPRODUCT(-('Gastos Gerais'!$B$4:$B$999=Analítico!$B108),-(Analítico!AB$1&gt;='Gastos Gerais'!$D$4:$D$999),-(Analítico!AB$1&lt;='Gastos Gerais'!$E$4:$E$999),-('Gastos Gerais'!$C$4:$C$999))</f>
        <v>0</v>
      </c>
      <c r="AC108" s="149">
        <f>SUMPRODUCT(-('Gastos Gerais'!$B$4:$B$999=Analítico!$B108),-(Analítico!AC$1&gt;='Gastos Gerais'!$D$4:$D$999),-(Analítico!AC$1&lt;='Gastos Gerais'!$E$4:$E$999),-('Gastos Gerais'!$C$4:$C$999))</f>
        <v>0</v>
      </c>
      <c r="AD108" s="149">
        <f>SUMPRODUCT(-('Gastos Gerais'!$B$4:$B$999=Analítico!$B108),-(Analítico!AD$1&gt;='Gastos Gerais'!$D$4:$D$999),-(Analítico!AD$1&lt;='Gastos Gerais'!$E$4:$E$999),-('Gastos Gerais'!$C$4:$C$999))</f>
        <v>0</v>
      </c>
      <c r="AE108" s="149">
        <f>SUMPRODUCT(-('Gastos Gerais'!$B$4:$B$999=Analítico!$B108),-(Analítico!AE$1&gt;='Gastos Gerais'!$D$4:$D$999),-(Analítico!AE$1&lt;='Gastos Gerais'!$E$4:$E$999),-('Gastos Gerais'!$C$4:$C$999))</f>
        <v>0</v>
      </c>
      <c r="AF108" s="149">
        <f>SUMPRODUCT(-('Gastos Gerais'!$B$4:$B$999=Analítico!$B108),-(Analítico!AF$1&gt;='Gastos Gerais'!$D$4:$D$999),-(Analítico!AF$1&lt;='Gastos Gerais'!$E$4:$E$999),-('Gastos Gerais'!$C$4:$C$999))</f>
        <v>0</v>
      </c>
      <c r="AG108" s="149">
        <f>SUMPRODUCT(-('Gastos Gerais'!$B$4:$B$999=Analítico!$B108),-(Analítico!AG$1&gt;='Gastos Gerais'!$D$4:$D$999),-(Analítico!AG$1&lt;='Gastos Gerais'!$E$4:$E$999),-('Gastos Gerais'!$C$4:$C$999))</f>
        <v>0</v>
      </c>
      <c r="AH108" s="149">
        <f>SUMPRODUCT(-('Gastos Gerais'!$B$4:$B$999=Analítico!$B108),-(Analítico!AH$1&gt;='Gastos Gerais'!$D$4:$D$999),-(Analítico!AH$1&lt;='Gastos Gerais'!$E$4:$E$999),-('Gastos Gerais'!$C$4:$C$999))</f>
        <v>0</v>
      </c>
      <c r="AI108" s="149">
        <f>SUMPRODUCT(-('Gastos Gerais'!$B$4:$B$999=Analítico!$B108),-(Analítico!AI$1&gt;='Gastos Gerais'!$D$4:$D$999),-(Analítico!AI$1&lt;='Gastos Gerais'!$E$4:$E$999),-('Gastos Gerais'!$C$4:$C$999))</f>
        <v>0</v>
      </c>
      <c r="AJ108" s="149">
        <f>SUMPRODUCT(-('Gastos Gerais'!$B$4:$B$999=Analítico!$B108),-(Analítico!AJ$1&gt;='Gastos Gerais'!$D$4:$D$999),-(Analítico!AJ$1&lt;='Gastos Gerais'!$E$4:$E$999),-('Gastos Gerais'!$C$4:$C$999))</f>
        <v>0</v>
      </c>
      <c r="AK108" s="149">
        <f>SUMPRODUCT(-('Gastos Gerais'!$B$4:$B$999=Analítico!$B108),-(Analítico!AK$1&gt;='Gastos Gerais'!$D$4:$D$999),-(Analítico!AK$1&lt;='Gastos Gerais'!$E$4:$E$999),-('Gastos Gerais'!$C$4:$C$999))</f>
        <v>0</v>
      </c>
      <c r="AL108" s="149">
        <f>SUMPRODUCT(-('Gastos Gerais'!$B$4:$B$999=Analítico!$B108),-(Analítico!AL$1&gt;='Gastos Gerais'!$D$4:$D$999),-(Analítico!AL$1&lt;='Gastos Gerais'!$E$4:$E$999),-('Gastos Gerais'!$C$4:$C$999))</f>
        <v>0</v>
      </c>
      <c r="AM108" s="149">
        <f>SUMPRODUCT(-('Gastos Gerais'!$B$4:$B$999=Analítico!$B108),-(Analítico!AM$1&gt;='Gastos Gerais'!$D$4:$D$999),-(Analítico!AM$1&lt;='Gastos Gerais'!$E$4:$E$999),-('Gastos Gerais'!$C$4:$C$999))</f>
        <v>0</v>
      </c>
      <c r="AN108" s="149">
        <f>SUMPRODUCT(-('Gastos Gerais'!$B$4:$B$999=Analítico!$B108),-(Analítico!AN$1&gt;='Gastos Gerais'!$D$4:$D$999),-(Analítico!AN$1&lt;='Gastos Gerais'!$E$4:$E$999),-('Gastos Gerais'!$C$4:$C$999))</f>
        <v>0</v>
      </c>
      <c r="AO108" s="149">
        <f>SUMPRODUCT(-('Gastos Gerais'!$B$4:$B$999=Analítico!$B108),-(Analítico!AO$1&gt;='Gastos Gerais'!$D$4:$D$999),-(Analítico!AO$1&lt;='Gastos Gerais'!$E$4:$E$999),-('Gastos Gerais'!$C$4:$C$999))</f>
        <v>0</v>
      </c>
      <c r="AP108" s="149">
        <f>SUMPRODUCT(-('Gastos Gerais'!$B$4:$B$999=Analítico!$B108),-(Analítico!AP$1&gt;='Gastos Gerais'!$D$4:$D$999),-(Analítico!AP$1&lt;='Gastos Gerais'!$E$4:$E$999),-('Gastos Gerais'!$C$4:$C$999))</f>
        <v>0</v>
      </c>
      <c r="AQ108" s="149">
        <f>SUMPRODUCT(-('Gastos Gerais'!$B$4:$B$999=Analítico!$B108),-(Analítico!AQ$1&gt;='Gastos Gerais'!$D$4:$D$999),-(Analítico!AQ$1&lt;='Gastos Gerais'!$E$4:$E$999),-('Gastos Gerais'!$C$4:$C$999))</f>
        <v>0</v>
      </c>
      <c r="AR108" s="149">
        <f>SUMPRODUCT(-('Gastos Gerais'!$B$4:$B$999=Analítico!$B108),-(Analítico!AR$1&gt;='Gastos Gerais'!$D$4:$D$999),-(Analítico!AR$1&lt;='Gastos Gerais'!$E$4:$E$999),-('Gastos Gerais'!$C$4:$C$999))</f>
        <v>0</v>
      </c>
      <c r="AS108" s="149">
        <f>SUMPRODUCT(-('Gastos Gerais'!$B$4:$B$999=Analítico!$B108),-(Analítico!AS$1&gt;='Gastos Gerais'!$D$4:$D$999),-(Analítico!AS$1&lt;='Gastos Gerais'!$E$4:$E$999),-('Gastos Gerais'!$C$4:$C$999))</f>
        <v>0</v>
      </c>
      <c r="AT108" s="149">
        <f>SUMPRODUCT(-('Gastos Gerais'!$B$4:$B$999=Analítico!$B108),-(Analítico!AT$1&gt;='Gastos Gerais'!$D$4:$D$999),-(Analítico!AT$1&lt;='Gastos Gerais'!$E$4:$E$999),-('Gastos Gerais'!$C$4:$C$999))</f>
        <v>0</v>
      </c>
      <c r="AU108" s="149">
        <f>SUMPRODUCT(-('Gastos Gerais'!$B$4:$B$999=Analítico!$B108),-(Analítico!AU$1&gt;='Gastos Gerais'!$D$4:$D$999),-(Analítico!AU$1&lt;='Gastos Gerais'!$E$4:$E$999),-('Gastos Gerais'!$C$4:$C$999))</f>
        <v>0</v>
      </c>
      <c r="AV108" s="149">
        <f>SUMPRODUCT(-('Gastos Gerais'!$B$4:$B$999=Analítico!$B108),-(Analítico!AV$1&gt;='Gastos Gerais'!$D$4:$D$999),-(Analítico!AV$1&lt;='Gastos Gerais'!$E$4:$E$999),-('Gastos Gerais'!$C$4:$C$999))</f>
        <v>0</v>
      </c>
      <c r="AW108" s="149">
        <f>SUMPRODUCT(-('Gastos Gerais'!$B$4:$B$999=Analítico!$B108),-(Analítico!AW$1&gt;='Gastos Gerais'!$D$4:$D$999),-(Analítico!AW$1&lt;='Gastos Gerais'!$E$4:$E$999),-('Gastos Gerais'!$C$4:$C$999))</f>
        <v>0</v>
      </c>
      <c r="AX108" s="149">
        <f>SUMPRODUCT(-('Gastos Gerais'!$B$4:$B$999=Analítico!$B108),-(Analítico!AX$1&gt;='Gastos Gerais'!$D$4:$D$999),-(Analítico!AX$1&lt;='Gastos Gerais'!$E$4:$E$999),-('Gastos Gerais'!$C$4:$C$999))</f>
        <v>0</v>
      </c>
      <c r="AY108" s="144">
        <f t="shared" si="51"/>
        <v>0</v>
      </c>
      <c r="AZ108" s="156">
        <f t="shared" ca="1" si="52"/>
        <v>0</v>
      </c>
      <c r="BJ108" s="247"/>
      <c r="BK108" s="247"/>
    </row>
    <row r="109" spans="1:63" s="99" customFormat="1" ht="23.25" customHeight="1">
      <c r="A109" s="216" t="s">
        <v>245</v>
      </c>
      <c r="B109" s="219" t="s">
        <v>81</v>
      </c>
      <c r="C109" s="149">
        <f>SUMPRODUCT(-('Gastos Gerais'!$B$4:$B$999=Analítico!$B109),-(Analítico!C$1&gt;='Gastos Gerais'!$D$4:$D$999),-(Analítico!C$1&lt;='Gastos Gerais'!$E$4:$E$999),-('Gastos Gerais'!$C$4:$C$999))</f>
        <v>0</v>
      </c>
      <c r="D109" s="149">
        <f>SUMPRODUCT(-('Gastos Gerais'!$B$4:$B$999=Analítico!$B109),-(Analítico!D$1&gt;='Gastos Gerais'!$D$4:$D$999),-(Analítico!D$1&lt;='Gastos Gerais'!$E$4:$E$999),-('Gastos Gerais'!$C$4:$C$999))</f>
        <v>0</v>
      </c>
      <c r="E109" s="149">
        <f>SUMPRODUCT(-('Gastos Gerais'!$B$4:$B$999=Analítico!$B109),-(Analítico!E$1&gt;='Gastos Gerais'!$D$4:$D$999),-(Analítico!E$1&lt;='Gastos Gerais'!$E$4:$E$999),-('Gastos Gerais'!$C$4:$C$999))</f>
        <v>0</v>
      </c>
      <c r="F109" s="149">
        <f>SUMPRODUCT(-('Gastos Gerais'!$B$4:$B$999=Analítico!$B109),-(Analítico!F$1&gt;='Gastos Gerais'!$D$4:$D$999),-(Analítico!F$1&lt;='Gastos Gerais'!$E$4:$E$999),-('Gastos Gerais'!$C$4:$C$999))</f>
        <v>0</v>
      </c>
      <c r="G109" s="149">
        <f>SUMPRODUCT(-('Gastos Gerais'!$B$4:$B$999=Analítico!$B109),-(Analítico!G$1&gt;='Gastos Gerais'!$D$4:$D$999),-(Analítico!G$1&lt;='Gastos Gerais'!$E$4:$E$999),-('Gastos Gerais'!$C$4:$C$999))</f>
        <v>0</v>
      </c>
      <c r="H109" s="149">
        <f>SUMPRODUCT(-('Gastos Gerais'!$B$4:$B$999=Analítico!$B109),-(Analítico!H$1&gt;='Gastos Gerais'!$D$4:$D$999),-(Analítico!H$1&lt;='Gastos Gerais'!$E$4:$E$999),-('Gastos Gerais'!$C$4:$C$999))</f>
        <v>0</v>
      </c>
      <c r="I109" s="149">
        <f>SUMPRODUCT(-('Gastos Gerais'!$B$4:$B$999=Analítico!$B109),-(Analítico!I$1&gt;='Gastos Gerais'!$D$4:$D$999),-(Analítico!I$1&lt;='Gastos Gerais'!$E$4:$E$999),-('Gastos Gerais'!$C$4:$C$999))</f>
        <v>0</v>
      </c>
      <c r="J109" s="149">
        <f>SUMPRODUCT(-('Gastos Gerais'!$B$4:$B$999=Analítico!$B109),-(Analítico!J$1&gt;='Gastos Gerais'!$D$4:$D$999),-(Analítico!J$1&lt;='Gastos Gerais'!$E$4:$E$999),-('Gastos Gerais'!$C$4:$C$999))</f>
        <v>0</v>
      </c>
      <c r="K109" s="149">
        <f>SUMPRODUCT(-('Gastos Gerais'!$B$4:$B$999=Analítico!$B109),-(Analítico!K$1&gt;='Gastos Gerais'!$D$4:$D$999),-(Analítico!K$1&lt;='Gastos Gerais'!$E$4:$E$999),-('Gastos Gerais'!$C$4:$C$999))</f>
        <v>0</v>
      </c>
      <c r="L109" s="149">
        <f>SUMPRODUCT(-('Gastos Gerais'!$B$4:$B$999=Analítico!$B109),-(Analítico!L$1&gt;='Gastos Gerais'!$D$4:$D$999),-(Analítico!L$1&lt;='Gastos Gerais'!$E$4:$E$999),-('Gastos Gerais'!$C$4:$C$999))</f>
        <v>0</v>
      </c>
      <c r="M109" s="149">
        <f>SUMPRODUCT(-('Gastos Gerais'!$B$4:$B$999=Analítico!$B109),-(Analítico!M$1&gt;='Gastos Gerais'!$D$4:$D$999),-(Analítico!M$1&lt;='Gastos Gerais'!$E$4:$E$999),-('Gastos Gerais'!$C$4:$C$999))</f>
        <v>0</v>
      </c>
      <c r="N109" s="149">
        <f>SUMPRODUCT(-('Gastos Gerais'!$B$4:$B$999=Analítico!$B109),-(Analítico!N$1&gt;='Gastos Gerais'!$D$4:$D$999),-(Analítico!N$1&lt;='Gastos Gerais'!$E$4:$E$999),-('Gastos Gerais'!$C$4:$C$999))</f>
        <v>0</v>
      </c>
      <c r="O109" s="149">
        <f>SUMPRODUCT(-('Gastos Gerais'!$B$4:$B$999=Analítico!$B109),-(Analítico!O$1&gt;='Gastos Gerais'!$D$4:$D$999),-(Analítico!O$1&lt;='Gastos Gerais'!$E$4:$E$999),-('Gastos Gerais'!$C$4:$C$999))</f>
        <v>0</v>
      </c>
      <c r="P109" s="149">
        <f>SUMPRODUCT(-('Gastos Gerais'!$B$4:$B$999=Analítico!$B109),-(Analítico!P$1&gt;='Gastos Gerais'!$D$4:$D$999),-(Analítico!P$1&lt;='Gastos Gerais'!$E$4:$E$999),-('Gastos Gerais'!$C$4:$C$999))</f>
        <v>0</v>
      </c>
      <c r="Q109" s="149">
        <f>SUMPRODUCT(-('Gastos Gerais'!$B$4:$B$999=Analítico!$B109),-(Analítico!Q$1&gt;='Gastos Gerais'!$D$4:$D$999),-(Analítico!Q$1&lt;='Gastos Gerais'!$E$4:$E$999),-('Gastos Gerais'!$C$4:$C$999))</f>
        <v>0</v>
      </c>
      <c r="R109" s="149">
        <f>SUMPRODUCT(-('Gastos Gerais'!$B$4:$B$999=Analítico!$B109),-(Analítico!R$1&gt;='Gastos Gerais'!$D$4:$D$999),-(Analítico!R$1&lt;='Gastos Gerais'!$E$4:$E$999),-('Gastos Gerais'!$C$4:$C$999))</f>
        <v>0</v>
      </c>
      <c r="S109" s="149">
        <f>SUMPRODUCT(-('Gastos Gerais'!$B$4:$B$999=Analítico!$B109),-(Analítico!S$1&gt;='Gastos Gerais'!$D$4:$D$999),-(Analítico!S$1&lt;='Gastos Gerais'!$E$4:$E$999),-('Gastos Gerais'!$C$4:$C$999))</f>
        <v>0</v>
      </c>
      <c r="T109" s="149">
        <f>SUMPRODUCT(-('Gastos Gerais'!$B$4:$B$999=Analítico!$B109),-(Analítico!T$1&gt;='Gastos Gerais'!$D$4:$D$999),-(Analítico!T$1&lt;='Gastos Gerais'!$E$4:$E$999),-('Gastos Gerais'!$C$4:$C$999))</f>
        <v>0</v>
      </c>
      <c r="U109" s="149">
        <f>SUMPRODUCT(-('Gastos Gerais'!$B$4:$B$999=Analítico!$B109),-(Analítico!U$1&gt;='Gastos Gerais'!$D$4:$D$999),-(Analítico!U$1&lt;='Gastos Gerais'!$E$4:$E$999),-('Gastos Gerais'!$C$4:$C$999))</f>
        <v>0</v>
      </c>
      <c r="V109" s="149">
        <f>SUMPRODUCT(-('Gastos Gerais'!$B$4:$B$999=Analítico!$B109),-(Analítico!V$1&gt;='Gastos Gerais'!$D$4:$D$999),-(Analítico!V$1&lt;='Gastos Gerais'!$E$4:$E$999),-('Gastos Gerais'!$C$4:$C$999))</f>
        <v>0</v>
      </c>
      <c r="W109" s="149">
        <f>SUMPRODUCT(-('Gastos Gerais'!$B$4:$B$999=Analítico!$B109),-(Analítico!W$1&gt;='Gastos Gerais'!$D$4:$D$999),-(Analítico!W$1&lt;='Gastos Gerais'!$E$4:$E$999),-('Gastos Gerais'!$C$4:$C$999))</f>
        <v>0</v>
      </c>
      <c r="X109" s="149">
        <f>SUMPRODUCT(-('Gastos Gerais'!$B$4:$B$999=Analítico!$B109),-(Analítico!X$1&gt;='Gastos Gerais'!$D$4:$D$999),-(Analítico!X$1&lt;='Gastos Gerais'!$E$4:$E$999),-('Gastos Gerais'!$C$4:$C$999))</f>
        <v>0</v>
      </c>
      <c r="Y109" s="149">
        <f>SUMPRODUCT(-('Gastos Gerais'!$B$4:$B$999=Analítico!$B109),-(Analítico!Y$1&gt;='Gastos Gerais'!$D$4:$D$999),-(Analítico!Y$1&lt;='Gastos Gerais'!$E$4:$E$999),-('Gastos Gerais'!$C$4:$C$999))</f>
        <v>0</v>
      </c>
      <c r="Z109" s="149">
        <f>SUMPRODUCT(-('Gastos Gerais'!$B$4:$B$999=Analítico!$B109),-(Analítico!Z$1&gt;='Gastos Gerais'!$D$4:$D$999),-(Analítico!Z$1&lt;='Gastos Gerais'!$E$4:$E$999),-('Gastos Gerais'!$C$4:$C$999))</f>
        <v>0</v>
      </c>
      <c r="AA109" s="149">
        <f>SUMPRODUCT(-('Gastos Gerais'!$B$4:$B$999=Analítico!$B109),-(Analítico!AA$1&gt;='Gastos Gerais'!$D$4:$D$999),-(Analítico!AA$1&lt;='Gastos Gerais'!$E$4:$E$999),-('Gastos Gerais'!$C$4:$C$999))</f>
        <v>0</v>
      </c>
      <c r="AB109" s="149">
        <f>SUMPRODUCT(-('Gastos Gerais'!$B$4:$B$999=Analítico!$B109),-(Analítico!AB$1&gt;='Gastos Gerais'!$D$4:$D$999),-(Analítico!AB$1&lt;='Gastos Gerais'!$E$4:$E$999),-('Gastos Gerais'!$C$4:$C$999))</f>
        <v>0</v>
      </c>
      <c r="AC109" s="149">
        <f>SUMPRODUCT(-('Gastos Gerais'!$B$4:$B$999=Analítico!$B109),-(Analítico!AC$1&gt;='Gastos Gerais'!$D$4:$D$999),-(Analítico!AC$1&lt;='Gastos Gerais'!$E$4:$E$999),-('Gastos Gerais'!$C$4:$C$999))</f>
        <v>0</v>
      </c>
      <c r="AD109" s="149">
        <f>SUMPRODUCT(-('Gastos Gerais'!$B$4:$B$999=Analítico!$B109),-(Analítico!AD$1&gt;='Gastos Gerais'!$D$4:$D$999),-(Analítico!AD$1&lt;='Gastos Gerais'!$E$4:$E$999),-('Gastos Gerais'!$C$4:$C$999))</f>
        <v>0</v>
      </c>
      <c r="AE109" s="149">
        <f>SUMPRODUCT(-('Gastos Gerais'!$B$4:$B$999=Analítico!$B109),-(Analítico!AE$1&gt;='Gastos Gerais'!$D$4:$D$999),-(Analítico!AE$1&lt;='Gastos Gerais'!$E$4:$E$999),-('Gastos Gerais'!$C$4:$C$999))</f>
        <v>0</v>
      </c>
      <c r="AF109" s="149">
        <f>SUMPRODUCT(-('Gastos Gerais'!$B$4:$B$999=Analítico!$B109),-(Analítico!AF$1&gt;='Gastos Gerais'!$D$4:$D$999),-(Analítico!AF$1&lt;='Gastos Gerais'!$E$4:$E$999),-('Gastos Gerais'!$C$4:$C$999))</f>
        <v>0</v>
      </c>
      <c r="AG109" s="149">
        <f>SUMPRODUCT(-('Gastos Gerais'!$B$4:$B$999=Analítico!$B109),-(Analítico!AG$1&gt;='Gastos Gerais'!$D$4:$D$999),-(Analítico!AG$1&lt;='Gastos Gerais'!$E$4:$E$999),-('Gastos Gerais'!$C$4:$C$999))</f>
        <v>0</v>
      </c>
      <c r="AH109" s="149">
        <f>SUMPRODUCT(-('Gastos Gerais'!$B$4:$B$999=Analítico!$B109),-(Analítico!AH$1&gt;='Gastos Gerais'!$D$4:$D$999),-(Analítico!AH$1&lt;='Gastos Gerais'!$E$4:$E$999),-('Gastos Gerais'!$C$4:$C$999))</f>
        <v>0</v>
      </c>
      <c r="AI109" s="149">
        <f>SUMPRODUCT(-('Gastos Gerais'!$B$4:$B$999=Analítico!$B109),-(Analítico!AI$1&gt;='Gastos Gerais'!$D$4:$D$999),-(Analítico!AI$1&lt;='Gastos Gerais'!$E$4:$E$999),-('Gastos Gerais'!$C$4:$C$999))</f>
        <v>0</v>
      </c>
      <c r="AJ109" s="149">
        <f>SUMPRODUCT(-('Gastos Gerais'!$B$4:$B$999=Analítico!$B109),-(Analítico!AJ$1&gt;='Gastos Gerais'!$D$4:$D$999),-(Analítico!AJ$1&lt;='Gastos Gerais'!$E$4:$E$999),-('Gastos Gerais'!$C$4:$C$999))</f>
        <v>0</v>
      </c>
      <c r="AK109" s="149">
        <f>SUMPRODUCT(-('Gastos Gerais'!$B$4:$B$999=Analítico!$B109),-(Analítico!AK$1&gt;='Gastos Gerais'!$D$4:$D$999),-(Analítico!AK$1&lt;='Gastos Gerais'!$E$4:$E$999),-('Gastos Gerais'!$C$4:$C$999))</f>
        <v>0</v>
      </c>
      <c r="AL109" s="149">
        <f>SUMPRODUCT(-('Gastos Gerais'!$B$4:$B$999=Analítico!$B109),-(Analítico!AL$1&gt;='Gastos Gerais'!$D$4:$D$999),-(Analítico!AL$1&lt;='Gastos Gerais'!$E$4:$E$999),-('Gastos Gerais'!$C$4:$C$999))</f>
        <v>0</v>
      </c>
      <c r="AM109" s="149">
        <f>SUMPRODUCT(-('Gastos Gerais'!$B$4:$B$999=Analítico!$B109),-(Analítico!AM$1&gt;='Gastos Gerais'!$D$4:$D$999),-(Analítico!AM$1&lt;='Gastos Gerais'!$E$4:$E$999),-('Gastos Gerais'!$C$4:$C$999))</f>
        <v>0</v>
      </c>
      <c r="AN109" s="149">
        <f>SUMPRODUCT(-('Gastos Gerais'!$B$4:$B$999=Analítico!$B109),-(Analítico!AN$1&gt;='Gastos Gerais'!$D$4:$D$999),-(Analítico!AN$1&lt;='Gastos Gerais'!$E$4:$E$999),-('Gastos Gerais'!$C$4:$C$999))</f>
        <v>0</v>
      </c>
      <c r="AO109" s="149">
        <f>SUMPRODUCT(-('Gastos Gerais'!$B$4:$B$999=Analítico!$B109),-(Analítico!AO$1&gt;='Gastos Gerais'!$D$4:$D$999),-(Analítico!AO$1&lt;='Gastos Gerais'!$E$4:$E$999),-('Gastos Gerais'!$C$4:$C$999))</f>
        <v>0</v>
      </c>
      <c r="AP109" s="149">
        <f>SUMPRODUCT(-('Gastos Gerais'!$B$4:$B$999=Analítico!$B109),-(Analítico!AP$1&gt;='Gastos Gerais'!$D$4:$D$999),-(Analítico!AP$1&lt;='Gastos Gerais'!$E$4:$E$999),-('Gastos Gerais'!$C$4:$C$999))</f>
        <v>0</v>
      </c>
      <c r="AQ109" s="149">
        <f>SUMPRODUCT(-('Gastos Gerais'!$B$4:$B$999=Analítico!$B109),-(Analítico!AQ$1&gt;='Gastos Gerais'!$D$4:$D$999),-(Analítico!AQ$1&lt;='Gastos Gerais'!$E$4:$E$999),-('Gastos Gerais'!$C$4:$C$999))</f>
        <v>0</v>
      </c>
      <c r="AR109" s="149">
        <f>SUMPRODUCT(-('Gastos Gerais'!$B$4:$B$999=Analítico!$B109),-(Analítico!AR$1&gt;='Gastos Gerais'!$D$4:$D$999),-(Analítico!AR$1&lt;='Gastos Gerais'!$E$4:$E$999),-('Gastos Gerais'!$C$4:$C$999))</f>
        <v>0</v>
      </c>
      <c r="AS109" s="149">
        <f>SUMPRODUCT(-('Gastos Gerais'!$B$4:$B$999=Analítico!$B109),-(Analítico!AS$1&gt;='Gastos Gerais'!$D$4:$D$999),-(Analítico!AS$1&lt;='Gastos Gerais'!$E$4:$E$999),-('Gastos Gerais'!$C$4:$C$999))</f>
        <v>0</v>
      </c>
      <c r="AT109" s="149">
        <f>SUMPRODUCT(-('Gastos Gerais'!$B$4:$B$999=Analítico!$B109),-(Analítico!AT$1&gt;='Gastos Gerais'!$D$4:$D$999),-(Analítico!AT$1&lt;='Gastos Gerais'!$E$4:$E$999),-('Gastos Gerais'!$C$4:$C$999))</f>
        <v>0</v>
      </c>
      <c r="AU109" s="149">
        <f>SUMPRODUCT(-('Gastos Gerais'!$B$4:$B$999=Analítico!$B109),-(Analítico!AU$1&gt;='Gastos Gerais'!$D$4:$D$999),-(Analítico!AU$1&lt;='Gastos Gerais'!$E$4:$E$999),-('Gastos Gerais'!$C$4:$C$999))</f>
        <v>0</v>
      </c>
      <c r="AV109" s="149">
        <f>SUMPRODUCT(-('Gastos Gerais'!$B$4:$B$999=Analítico!$B109),-(Analítico!AV$1&gt;='Gastos Gerais'!$D$4:$D$999),-(Analítico!AV$1&lt;='Gastos Gerais'!$E$4:$E$999),-('Gastos Gerais'!$C$4:$C$999))</f>
        <v>0</v>
      </c>
      <c r="AW109" s="149">
        <f>SUMPRODUCT(-('Gastos Gerais'!$B$4:$B$999=Analítico!$B109),-(Analítico!AW$1&gt;='Gastos Gerais'!$D$4:$D$999),-(Analítico!AW$1&lt;='Gastos Gerais'!$E$4:$E$999),-('Gastos Gerais'!$C$4:$C$999))</f>
        <v>0</v>
      </c>
      <c r="AX109" s="149">
        <f>SUMPRODUCT(-('Gastos Gerais'!$B$4:$B$999=Analítico!$B109),-(Analítico!AX$1&gt;='Gastos Gerais'!$D$4:$D$999),-(Analítico!AX$1&lt;='Gastos Gerais'!$E$4:$E$999),-('Gastos Gerais'!$C$4:$C$999))</f>
        <v>0</v>
      </c>
      <c r="AY109" s="144">
        <f t="shared" si="51"/>
        <v>0</v>
      </c>
      <c r="AZ109" s="156">
        <f t="shared" ca="1" si="52"/>
        <v>0</v>
      </c>
      <c r="BJ109" s="247"/>
      <c r="BK109" s="247"/>
    </row>
    <row r="110" spans="1:63" s="99" customFormat="1" ht="23.25" customHeight="1">
      <c r="A110" s="216" t="s">
        <v>246</v>
      </c>
      <c r="B110" s="219" t="s">
        <v>460</v>
      </c>
      <c r="C110" s="149">
        <f>SUMPRODUCT(-('Gastos Gerais'!$B$4:$B$999=Analítico!$B110),-(Analítico!C$1&gt;='Gastos Gerais'!$D$4:$D$999),-(Analítico!C$1&lt;='Gastos Gerais'!$E$4:$E$999),-('Gastos Gerais'!$C$4:$C$999))</f>
        <v>0</v>
      </c>
      <c r="D110" s="149">
        <f>SUMPRODUCT(-('Gastos Gerais'!$B$4:$B$999=Analítico!$B110),-(Analítico!D$1&gt;='Gastos Gerais'!$D$4:$D$999),-(Analítico!D$1&lt;='Gastos Gerais'!$E$4:$E$999),-('Gastos Gerais'!$C$4:$C$999))</f>
        <v>0</v>
      </c>
      <c r="E110" s="149">
        <f>SUMPRODUCT(-('Gastos Gerais'!$B$4:$B$999=Analítico!$B110),-(Analítico!E$1&gt;='Gastos Gerais'!$D$4:$D$999),-(Analítico!E$1&lt;='Gastos Gerais'!$E$4:$E$999),-('Gastos Gerais'!$C$4:$C$999))</f>
        <v>0</v>
      </c>
      <c r="F110" s="149">
        <f>SUMPRODUCT(-('Gastos Gerais'!$B$4:$B$999=Analítico!$B110),-(Analítico!F$1&gt;='Gastos Gerais'!$D$4:$D$999),-(Analítico!F$1&lt;='Gastos Gerais'!$E$4:$E$999),-('Gastos Gerais'!$C$4:$C$999))</f>
        <v>0</v>
      </c>
      <c r="G110" s="149">
        <f>SUMPRODUCT(-('Gastos Gerais'!$B$4:$B$999=Analítico!$B110),-(Analítico!G$1&gt;='Gastos Gerais'!$D$4:$D$999),-(Analítico!G$1&lt;='Gastos Gerais'!$E$4:$E$999),-('Gastos Gerais'!$C$4:$C$999))</f>
        <v>0</v>
      </c>
      <c r="H110" s="149">
        <f>SUMPRODUCT(-('Gastos Gerais'!$B$4:$B$999=Analítico!$B110),-(Analítico!H$1&gt;='Gastos Gerais'!$D$4:$D$999),-(Analítico!H$1&lt;='Gastos Gerais'!$E$4:$E$999),-('Gastos Gerais'!$C$4:$C$999))</f>
        <v>0</v>
      </c>
      <c r="I110" s="149">
        <f>SUMPRODUCT(-('Gastos Gerais'!$B$4:$B$999=Analítico!$B110),-(Analítico!I$1&gt;='Gastos Gerais'!$D$4:$D$999),-(Analítico!I$1&lt;='Gastos Gerais'!$E$4:$E$999),-('Gastos Gerais'!$C$4:$C$999))</f>
        <v>0</v>
      </c>
      <c r="J110" s="149">
        <f>SUMPRODUCT(-('Gastos Gerais'!$B$4:$B$999=Analítico!$B110),-(Analítico!J$1&gt;='Gastos Gerais'!$D$4:$D$999),-(Analítico!J$1&lt;='Gastos Gerais'!$E$4:$E$999),-('Gastos Gerais'!$C$4:$C$999))</f>
        <v>0</v>
      </c>
      <c r="K110" s="149">
        <f>SUMPRODUCT(-('Gastos Gerais'!$B$4:$B$999=Analítico!$B110),-(Analítico!K$1&gt;='Gastos Gerais'!$D$4:$D$999),-(Analítico!K$1&lt;='Gastos Gerais'!$E$4:$E$999),-('Gastos Gerais'!$C$4:$C$999))</f>
        <v>0</v>
      </c>
      <c r="L110" s="149">
        <f>SUMPRODUCT(-('Gastos Gerais'!$B$4:$B$999=Analítico!$B110),-(Analítico!L$1&gt;='Gastos Gerais'!$D$4:$D$999),-(Analítico!L$1&lt;='Gastos Gerais'!$E$4:$E$999),-('Gastos Gerais'!$C$4:$C$999))</f>
        <v>0</v>
      </c>
      <c r="M110" s="149">
        <f>SUMPRODUCT(-('Gastos Gerais'!$B$4:$B$999=Analítico!$B110),-(Analítico!M$1&gt;='Gastos Gerais'!$D$4:$D$999),-(Analítico!M$1&lt;='Gastos Gerais'!$E$4:$E$999),-('Gastos Gerais'!$C$4:$C$999))</f>
        <v>0</v>
      </c>
      <c r="N110" s="149">
        <f>SUMPRODUCT(-('Gastos Gerais'!$B$4:$B$999=Analítico!$B110),-(Analítico!N$1&gt;='Gastos Gerais'!$D$4:$D$999),-(Analítico!N$1&lt;='Gastos Gerais'!$E$4:$E$999),-('Gastos Gerais'!$C$4:$C$999))</f>
        <v>0</v>
      </c>
      <c r="O110" s="149">
        <f>SUMPRODUCT(-('Gastos Gerais'!$B$4:$B$999=Analítico!$B110),-(Analítico!O$1&gt;='Gastos Gerais'!$D$4:$D$999),-(Analítico!O$1&lt;='Gastos Gerais'!$E$4:$E$999),-('Gastos Gerais'!$C$4:$C$999))</f>
        <v>0</v>
      </c>
      <c r="P110" s="149">
        <f>SUMPRODUCT(-('Gastos Gerais'!$B$4:$B$999=Analítico!$B110),-(Analítico!P$1&gt;='Gastos Gerais'!$D$4:$D$999),-(Analítico!P$1&lt;='Gastos Gerais'!$E$4:$E$999),-('Gastos Gerais'!$C$4:$C$999))</f>
        <v>0</v>
      </c>
      <c r="Q110" s="149">
        <f>SUMPRODUCT(-('Gastos Gerais'!$B$4:$B$999=Analítico!$B110),-(Analítico!Q$1&gt;='Gastos Gerais'!$D$4:$D$999),-(Analítico!Q$1&lt;='Gastos Gerais'!$E$4:$E$999),-('Gastos Gerais'!$C$4:$C$999))</f>
        <v>0</v>
      </c>
      <c r="R110" s="149">
        <f>SUMPRODUCT(-('Gastos Gerais'!$B$4:$B$999=Analítico!$B110),-(Analítico!R$1&gt;='Gastos Gerais'!$D$4:$D$999),-(Analítico!R$1&lt;='Gastos Gerais'!$E$4:$E$999),-('Gastos Gerais'!$C$4:$C$999))</f>
        <v>0</v>
      </c>
      <c r="S110" s="149">
        <f>SUMPRODUCT(-('Gastos Gerais'!$B$4:$B$999=Analítico!$B110),-(Analítico!S$1&gt;='Gastos Gerais'!$D$4:$D$999),-(Analítico!S$1&lt;='Gastos Gerais'!$E$4:$E$999),-('Gastos Gerais'!$C$4:$C$999))</f>
        <v>0</v>
      </c>
      <c r="T110" s="149">
        <f>SUMPRODUCT(-('Gastos Gerais'!$B$4:$B$999=Analítico!$B110),-(Analítico!T$1&gt;='Gastos Gerais'!$D$4:$D$999),-(Analítico!T$1&lt;='Gastos Gerais'!$E$4:$E$999),-('Gastos Gerais'!$C$4:$C$999))</f>
        <v>0</v>
      </c>
      <c r="U110" s="149">
        <f>SUMPRODUCT(-('Gastos Gerais'!$B$4:$B$999=Analítico!$B110),-(Analítico!U$1&gt;='Gastos Gerais'!$D$4:$D$999),-(Analítico!U$1&lt;='Gastos Gerais'!$E$4:$E$999),-('Gastos Gerais'!$C$4:$C$999))</f>
        <v>0</v>
      </c>
      <c r="V110" s="149">
        <f>SUMPRODUCT(-('Gastos Gerais'!$B$4:$B$999=Analítico!$B110),-(Analítico!V$1&gt;='Gastos Gerais'!$D$4:$D$999),-(Analítico!V$1&lt;='Gastos Gerais'!$E$4:$E$999),-('Gastos Gerais'!$C$4:$C$999))</f>
        <v>0</v>
      </c>
      <c r="W110" s="149">
        <f>SUMPRODUCT(-('Gastos Gerais'!$B$4:$B$999=Analítico!$B110),-(Analítico!W$1&gt;='Gastos Gerais'!$D$4:$D$999),-(Analítico!W$1&lt;='Gastos Gerais'!$E$4:$E$999),-('Gastos Gerais'!$C$4:$C$999))</f>
        <v>0</v>
      </c>
      <c r="X110" s="149">
        <f>SUMPRODUCT(-('Gastos Gerais'!$B$4:$B$999=Analítico!$B110),-(Analítico!X$1&gt;='Gastos Gerais'!$D$4:$D$999),-(Analítico!X$1&lt;='Gastos Gerais'!$E$4:$E$999),-('Gastos Gerais'!$C$4:$C$999))</f>
        <v>0</v>
      </c>
      <c r="Y110" s="149">
        <f>SUMPRODUCT(-('Gastos Gerais'!$B$4:$B$999=Analítico!$B110),-(Analítico!Y$1&gt;='Gastos Gerais'!$D$4:$D$999),-(Analítico!Y$1&lt;='Gastos Gerais'!$E$4:$E$999),-('Gastos Gerais'!$C$4:$C$999))</f>
        <v>0</v>
      </c>
      <c r="Z110" s="149">
        <f>SUMPRODUCT(-('Gastos Gerais'!$B$4:$B$999=Analítico!$B110),-(Analítico!Z$1&gt;='Gastos Gerais'!$D$4:$D$999),-(Analítico!Z$1&lt;='Gastos Gerais'!$E$4:$E$999),-('Gastos Gerais'!$C$4:$C$999))</f>
        <v>0</v>
      </c>
      <c r="AA110" s="149">
        <f>SUMPRODUCT(-('Gastos Gerais'!$B$4:$B$999=Analítico!$B110),-(Analítico!AA$1&gt;='Gastos Gerais'!$D$4:$D$999),-(Analítico!AA$1&lt;='Gastos Gerais'!$E$4:$E$999),-('Gastos Gerais'!$C$4:$C$999))</f>
        <v>0</v>
      </c>
      <c r="AB110" s="149">
        <f>SUMPRODUCT(-('Gastos Gerais'!$B$4:$B$999=Analítico!$B110),-(Analítico!AB$1&gt;='Gastos Gerais'!$D$4:$D$999),-(Analítico!AB$1&lt;='Gastos Gerais'!$E$4:$E$999),-('Gastos Gerais'!$C$4:$C$999))</f>
        <v>0</v>
      </c>
      <c r="AC110" s="149">
        <f>SUMPRODUCT(-('Gastos Gerais'!$B$4:$B$999=Analítico!$B110),-(Analítico!AC$1&gt;='Gastos Gerais'!$D$4:$D$999),-(Analítico!AC$1&lt;='Gastos Gerais'!$E$4:$E$999),-('Gastos Gerais'!$C$4:$C$999))</f>
        <v>0</v>
      </c>
      <c r="AD110" s="149">
        <f>SUMPRODUCT(-('Gastos Gerais'!$B$4:$B$999=Analítico!$B110),-(Analítico!AD$1&gt;='Gastos Gerais'!$D$4:$D$999),-(Analítico!AD$1&lt;='Gastos Gerais'!$E$4:$E$999),-('Gastos Gerais'!$C$4:$C$999))</f>
        <v>0</v>
      </c>
      <c r="AE110" s="149">
        <f>SUMPRODUCT(-('Gastos Gerais'!$B$4:$B$999=Analítico!$B110),-(Analítico!AE$1&gt;='Gastos Gerais'!$D$4:$D$999),-(Analítico!AE$1&lt;='Gastos Gerais'!$E$4:$E$999),-('Gastos Gerais'!$C$4:$C$999))</f>
        <v>0</v>
      </c>
      <c r="AF110" s="149">
        <f>SUMPRODUCT(-('Gastos Gerais'!$B$4:$B$999=Analítico!$B110),-(Analítico!AF$1&gt;='Gastos Gerais'!$D$4:$D$999),-(Analítico!AF$1&lt;='Gastos Gerais'!$E$4:$E$999),-('Gastos Gerais'!$C$4:$C$999))</f>
        <v>0</v>
      </c>
      <c r="AG110" s="149">
        <f>SUMPRODUCT(-('Gastos Gerais'!$B$4:$B$999=Analítico!$B110),-(Analítico!AG$1&gt;='Gastos Gerais'!$D$4:$D$999),-(Analítico!AG$1&lt;='Gastos Gerais'!$E$4:$E$999),-('Gastos Gerais'!$C$4:$C$999))</f>
        <v>0</v>
      </c>
      <c r="AH110" s="149">
        <f>SUMPRODUCT(-('Gastos Gerais'!$B$4:$B$999=Analítico!$B110),-(Analítico!AH$1&gt;='Gastos Gerais'!$D$4:$D$999),-(Analítico!AH$1&lt;='Gastos Gerais'!$E$4:$E$999),-('Gastos Gerais'!$C$4:$C$999))</f>
        <v>0</v>
      </c>
      <c r="AI110" s="149">
        <f>SUMPRODUCT(-('Gastos Gerais'!$B$4:$B$999=Analítico!$B110),-(Analítico!AI$1&gt;='Gastos Gerais'!$D$4:$D$999),-(Analítico!AI$1&lt;='Gastos Gerais'!$E$4:$E$999),-('Gastos Gerais'!$C$4:$C$999))</f>
        <v>0</v>
      </c>
      <c r="AJ110" s="149">
        <f>SUMPRODUCT(-('Gastos Gerais'!$B$4:$B$999=Analítico!$B110),-(Analítico!AJ$1&gt;='Gastos Gerais'!$D$4:$D$999),-(Analítico!AJ$1&lt;='Gastos Gerais'!$E$4:$E$999),-('Gastos Gerais'!$C$4:$C$999))</f>
        <v>0</v>
      </c>
      <c r="AK110" s="149">
        <f>SUMPRODUCT(-('Gastos Gerais'!$B$4:$B$999=Analítico!$B110),-(Analítico!AK$1&gt;='Gastos Gerais'!$D$4:$D$999),-(Analítico!AK$1&lt;='Gastos Gerais'!$E$4:$E$999),-('Gastos Gerais'!$C$4:$C$999))</f>
        <v>0</v>
      </c>
      <c r="AL110" s="149">
        <f>SUMPRODUCT(-('Gastos Gerais'!$B$4:$B$999=Analítico!$B110),-(Analítico!AL$1&gt;='Gastos Gerais'!$D$4:$D$999),-(Analítico!AL$1&lt;='Gastos Gerais'!$E$4:$E$999),-('Gastos Gerais'!$C$4:$C$999))</f>
        <v>0</v>
      </c>
      <c r="AM110" s="149">
        <f>SUMPRODUCT(-('Gastos Gerais'!$B$4:$B$999=Analítico!$B110),-(Analítico!AM$1&gt;='Gastos Gerais'!$D$4:$D$999),-(Analítico!AM$1&lt;='Gastos Gerais'!$E$4:$E$999),-('Gastos Gerais'!$C$4:$C$999))</f>
        <v>0</v>
      </c>
      <c r="AN110" s="149">
        <f>SUMPRODUCT(-('Gastos Gerais'!$B$4:$B$999=Analítico!$B110),-(Analítico!AN$1&gt;='Gastos Gerais'!$D$4:$D$999),-(Analítico!AN$1&lt;='Gastos Gerais'!$E$4:$E$999),-('Gastos Gerais'!$C$4:$C$999))</f>
        <v>0</v>
      </c>
      <c r="AO110" s="149">
        <f>SUMPRODUCT(-('Gastos Gerais'!$B$4:$B$999=Analítico!$B110),-(Analítico!AO$1&gt;='Gastos Gerais'!$D$4:$D$999),-(Analítico!AO$1&lt;='Gastos Gerais'!$E$4:$E$999),-('Gastos Gerais'!$C$4:$C$999))</f>
        <v>0</v>
      </c>
      <c r="AP110" s="149">
        <f>SUMPRODUCT(-('Gastos Gerais'!$B$4:$B$999=Analítico!$B110),-(Analítico!AP$1&gt;='Gastos Gerais'!$D$4:$D$999),-(Analítico!AP$1&lt;='Gastos Gerais'!$E$4:$E$999),-('Gastos Gerais'!$C$4:$C$999))</f>
        <v>0</v>
      </c>
      <c r="AQ110" s="149">
        <f>SUMPRODUCT(-('Gastos Gerais'!$B$4:$B$999=Analítico!$B110),-(Analítico!AQ$1&gt;='Gastos Gerais'!$D$4:$D$999),-(Analítico!AQ$1&lt;='Gastos Gerais'!$E$4:$E$999),-('Gastos Gerais'!$C$4:$C$999))</f>
        <v>0</v>
      </c>
      <c r="AR110" s="149">
        <f>SUMPRODUCT(-('Gastos Gerais'!$B$4:$B$999=Analítico!$B110),-(Analítico!AR$1&gt;='Gastos Gerais'!$D$4:$D$999),-(Analítico!AR$1&lt;='Gastos Gerais'!$E$4:$E$999),-('Gastos Gerais'!$C$4:$C$999))</f>
        <v>0</v>
      </c>
      <c r="AS110" s="149">
        <f>SUMPRODUCT(-('Gastos Gerais'!$B$4:$B$999=Analítico!$B110),-(Analítico!AS$1&gt;='Gastos Gerais'!$D$4:$D$999),-(Analítico!AS$1&lt;='Gastos Gerais'!$E$4:$E$999),-('Gastos Gerais'!$C$4:$C$999))</f>
        <v>0</v>
      </c>
      <c r="AT110" s="149">
        <f>SUMPRODUCT(-('Gastos Gerais'!$B$4:$B$999=Analítico!$B110),-(Analítico!AT$1&gt;='Gastos Gerais'!$D$4:$D$999),-(Analítico!AT$1&lt;='Gastos Gerais'!$E$4:$E$999),-('Gastos Gerais'!$C$4:$C$999))</f>
        <v>0</v>
      </c>
      <c r="AU110" s="149">
        <f>SUMPRODUCT(-('Gastos Gerais'!$B$4:$B$999=Analítico!$B110),-(Analítico!AU$1&gt;='Gastos Gerais'!$D$4:$D$999),-(Analítico!AU$1&lt;='Gastos Gerais'!$E$4:$E$999),-('Gastos Gerais'!$C$4:$C$999))</f>
        <v>0</v>
      </c>
      <c r="AV110" s="149">
        <f>SUMPRODUCT(-('Gastos Gerais'!$B$4:$B$999=Analítico!$B110),-(Analítico!AV$1&gt;='Gastos Gerais'!$D$4:$D$999),-(Analítico!AV$1&lt;='Gastos Gerais'!$E$4:$E$999),-('Gastos Gerais'!$C$4:$C$999))</f>
        <v>0</v>
      </c>
      <c r="AW110" s="149">
        <f>SUMPRODUCT(-('Gastos Gerais'!$B$4:$B$999=Analítico!$B110),-(Analítico!AW$1&gt;='Gastos Gerais'!$D$4:$D$999),-(Analítico!AW$1&lt;='Gastos Gerais'!$E$4:$E$999),-('Gastos Gerais'!$C$4:$C$999))</f>
        <v>0</v>
      </c>
      <c r="AX110" s="149">
        <f>SUMPRODUCT(-('Gastos Gerais'!$B$4:$B$999=Analítico!$B110),-(Analítico!AX$1&gt;='Gastos Gerais'!$D$4:$D$999),-(Analítico!AX$1&lt;='Gastos Gerais'!$E$4:$E$999),-('Gastos Gerais'!$C$4:$C$999))</f>
        <v>0</v>
      </c>
      <c r="AY110" s="144">
        <f t="shared" si="51"/>
        <v>0</v>
      </c>
      <c r="AZ110" s="156">
        <f t="shared" ca="1" si="52"/>
        <v>0</v>
      </c>
      <c r="BJ110" s="247"/>
      <c r="BK110" s="247"/>
    </row>
    <row r="111" spans="1:63" s="99" customFormat="1" ht="23.25" customHeight="1">
      <c r="A111" s="216" t="s">
        <v>247</v>
      </c>
      <c r="B111" s="219" t="s">
        <v>461</v>
      </c>
      <c r="C111" s="149">
        <f>SUMPRODUCT(-('Gastos Gerais'!$B$4:$B$999=Analítico!$B111),-(Analítico!C$1&gt;='Gastos Gerais'!$D$4:$D$999),-(Analítico!C$1&lt;='Gastos Gerais'!$E$4:$E$999),-('Gastos Gerais'!$C$4:$C$999))</f>
        <v>0</v>
      </c>
      <c r="D111" s="149">
        <f>SUMPRODUCT(-('Gastos Gerais'!$B$4:$B$999=Analítico!$B111),-(Analítico!D$1&gt;='Gastos Gerais'!$D$4:$D$999),-(Analítico!D$1&lt;='Gastos Gerais'!$E$4:$E$999),-('Gastos Gerais'!$C$4:$C$999))</f>
        <v>0</v>
      </c>
      <c r="E111" s="149">
        <f>SUMPRODUCT(-('Gastos Gerais'!$B$4:$B$999=Analítico!$B111),-(Analítico!E$1&gt;='Gastos Gerais'!$D$4:$D$999),-(Analítico!E$1&lt;='Gastos Gerais'!$E$4:$E$999),-('Gastos Gerais'!$C$4:$C$999))</f>
        <v>0</v>
      </c>
      <c r="F111" s="149">
        <f>SUMPRODUCT(-('Gastos Gerais'!$B$4:$B$999=Analítico!$B111),-(Analítico!F$1&gt;='Gastos Gerais'!$D$4:$D$999),-(Analítico!F$1&lt;='Gastos Gerais'!$E$4:$E$999),-('Gastos Gerais'!$C$4:$C$999))</f>
        <v>0</v>
      </c>
      <c r="G111" s="149">
        <f>SUMPRODUCT(-('Gastos Gerais'!$B$4:$B$999=Analítico!$B111),-(Analítico!G$1&gt;='Gastos Gerais'!$D$4:$D$999),-(Analítico!G$1&lt;='Gastos Gerais'!$E$4:$E$999),-('Gastos Gerais'!$C$4:$C$999))</f>
        <v>0</v>
      </c>
      <c r="H111" s="149">
        <f>SUMPRODUCT(-('Gastos Gerais'!$B$4:$B$999=Analítico!$B111),-(Analítico!H$1&gt;='Gastos Gerais'!$D$4:$D$999),-(Analítico!H$1&lt;='Gastos Gerais'!$E$4:$E$999),-('Gastos Gerais'!$C$4:$C$999))</f>
        <v>0</v>
      </c>
      <c r="I111" s="149">
        <f>SUMPRODUCT(-('Gastos Gerais'!$B$4:$B$999=Analítico!$B111),-(Analítico!I$1&gt;='Gastos Gerais'!$D$4:$D$999),-(Analítico!I$1&lt;='Gastos Gerais'!$E$4:$E$999),-('Gastos Gerais'!$C$4:$C$999))</f>
        <v>500</v>
      </c>
      <c r="J111" s="149">
        <f>SUMPRODUCT(-('Gastos Gerais'!$B$4:$B$999=Analítico!$B111),-(Analítico!J$1&gt;='Gastos Gerais'!$D$4:$D$999),-(Analítico!J$1&lt;='Gastos Gerais'!$E$4:$E$999),-('Gastos Gerais'!$C$4:$C$999))</f>
        <v>500</v>
      </c>
      <c r="K111" s="149">
        <f>SUMPRODUCT(-('Gastos Gerais'!$B$4:$B$999=Analítico!$B111),-(Analítico!K$1&gt;='Gastos Gerais'!$D$4:$D$999),-(Analítico!K$1&lt;='Gastos Gerais'!$E$4:$E$999),-('Gastos Gerais'!$C$4:$C$999))</f>
        <v>500</v>
      </c>
      <c r="L111" s="149">
        <f>SUMPRODUCT(-('Gastos Gerais'!$B$4:$B$999=Analítico!$B111),-(Analítico!L$1&gt;='Gastos Gerais'!$D$4:$D$999),-(Analítico!L$1&lt;='Gastos Gerais'!$E$4:$E$999),-('Gastos Gerais'!$C$4:$C$999))</f>
        <v>500</v>
      </c>
      <c r="M111" s="149">
        <f>SUMPRODUCT(-('Gastos Gerais'!$B$4:$B$999=Analítico!$B111),-(Analítico!M$1&gt;='Gastos Gerais'!$D$4:$D$999),-(Analítico!M$1&lt;='Gastos Gerais'!$E$4:$E$999),-('Gastos Gerais'!$C$4:$C$999))</f>
        <v>500</v>
      </c>
      <c r="N111" s="149">
        <f>SUMPRODUCT(-('Gastos Gerais'!$B$4:$B$999=Analítico!$B111),-(Analítico!N$1&gt;='Gastos Gerais'!$D$4:$D$999),-(Analítico!N$1&lt;='Gastos Gerais'!$E$4:$E$999),-('Gastos Gerais'!$C$4:$C$999))</f>
        <v>500</v>
      </c>
      <c r="O111" s="149">
        <f>SUMPRODUCT(-('Gastos Gerais'!$B$4:$B$999=Analítico!$B111),-(Analítico!O$1&gt;='Gastos Gerais'!$D$4:$D$999),-(Analítico!O$1&lt;='Gastos Gerais'!$E$4:$E$999),-('Gastos Gerais'!$C$4:$C$999))</f>
        <v>500</v>
      </c>
      <c r="P111" s="149">
        <f>SUMPRODUCT(-('Gastos Gerais'!$B$4:$B$999=Analítico!$B111),-(Analítico!P$1&gt;='Gastos Gerais'!$D$4:$D$999),-(Analítico!P$1&lt;='Gastos Gerais'!$E$4:$E$999),-('Gastos Gerais'!$C$4:$C$999))</f>
        <v>500</v>
      </c>
      <c r="Q111" s="149">
        <f>SUMPRODUCT(-('Gastos Gerais'!$B$4:$B$999=Analítico!$B111),-(Analítico!Q$1&gt;='Gastos Gerais'!$D$4:$D$999),-(Analítico!Q$1&lt;='Gastos Gerais'!$E$4:$E$999),-('Gastos Gerais'!$C$4:$C$999))</f>
        <v>500</v>
      </c>
      <c r="R111" s="149">
        <f>SUMPRODUCT(-('Gastos Gerais'!$B$4:$B$999=Analítico!$B111),-(Analítico!R$1&gt;='Gastos Gerais'!$D$4:$D$999),-(Analítico!R$1&lt;='Gastos Gerais'!$E$4:$E$999),-('Gastos Gerais'!$C$4:$C$999))</f>
        <v>500</v>
      </c>
      <c r="S111" s="149">
        <f>SUMPRODUCT(-('Gastos Gerais'!$B$4:$B$999=Analítico!$B111),-(Analítico!S$1&gt;='Gastos Gerais'!$D$4:$D$999),-(Analítico!S$1&lt;='Gastos Gerais'!$E$4:$E$999),-('Gastos Gerais'!$C$4:$C$999))</f>
        <v>500</v>
      </c>
      <c r="T111" s="149">
        <f>SUMPRODUCT(-('Gastos Gerais'!$B$4:$B$999=Analítico!$B111),-(Analítico!T$1&gt;='Gastos Gerais'!$D$4:$D$999),-(Analítico!T$1&lt;='Gastos Gerais'!$E$4:$E$999),-('Gastos Gerais'!$C$4:$C$999))</f>
        <v>500</v>
      </c>
      <c r="U111" s="149">
        <f>SUMPRODUCT(-('Gastos Gerais'!$B$4:$B$999=Analítico!$B111),-(Analítico!U$1&gt;='Gastos Gerais'!$D$4:$D$999),-(Analítico!U$1&lt;='Gastos Gerais'!$E$4:$E$999),-('Gastos Gerais'!$C$4:$C$999))</f>
        <v>500</v>
      </c>
      <c r="V111" s="149">
        <f>SUMPRODUCT(-('Gastos Gerais'!$B$4:$B$999=Analítico!$B111),-(Analítico!V$1&gt;='Gastos Gerais'!$D$4:$D$999),-(Analítico!V$1&lt;='Gastos Gerais'!$E$4:$E$999),-('Gastos Gerais'!$C$4:$C$999))</f>
        <v>500</v>
      </c>
      <c r="W111" s="149">
        <f>SUMPRODUCT(-('Gastos Gerais'!$B$4:$B$999=Analítico!$B111),-(Analítico!W$1&gt;='Gastos Gerais'!$D$4:$D$999),-(Analítico!W$1&lt;='Gastos Gerais'!$E$4:$E$999),-('Gastos Gerais'!$C$4:$C$999))</f>
        <v>500</v>
      </c>
      <c r="X111" s="149">
        <f>SUMPRODUCT(-('Gastos Gerais'!$B$4:$B$999=Analítico!$B111),-(Analítico!X$1&gt;='Gastos Gerais'!$D$4:$D$999),-(Analítico!X$1&lt;='Gastos Gerais'!$E$4:$E$999),-('Gastos Gerais'!$C$4:$C$999))</f>
        <v>500</v>
      </c>
      <c r="Y111" s="149">
        <f>SUMPRODUCT(-('Gastos Gerais'!$B$4:$B$999=Analítico!$B111),-(Analítico!Y$1&gt;='Gastos Gerais'!$D$4:$D$999),-(Analítico!Y$1&lt;='Gastos Gerais'!$E$4:$E$999),-('Gastos Gerais'!$C$4:$C$999))</f>
        <v>500</v>
      </c>
      <c r="Z111" s="149">
        <f>SUMPRODUCT(-('Gastos Gerais'!$B$4:$B$999=Analítico!$B111),-(Analítico!Z$1&gt;='Gastos Gerais'!$D$4:$D$999),-(Analítico!Z$1&lt;='Gastos Gerais'!$E$4:$E$999),-('Gastos Gerais'!$C$4:$C$999))</f>
        <v>500</v>
      </c>
      <c r="AA111" s="149">
        <f>SUMPRODUCT(-('Gastos Gerais'!$B$4:$B$999=Analítico!$B111),-(Analítico!AA$1&gt;='Gastos Gerais'!$D$4:$D$999),-(Analítico!AA$1&lt;='Gastos Gerais'!$E$4:$E$999),-('Gastos Gerais'!$C$4:$C$999))</f>
        <v>500</v>
      </c>
      <c r="AB111" s="149">
        <f>SUMPRODUCT(-('Gastos Gerais'!$B$4:$B$999=Analítico!$B111),-(Analítico!AB$1&gt;='Gastos Gerais'!$D$4:$D$999),-(Analítico!AB$1&lt;='Gastos Gerais'!$E$4:$E$999),-('Gastos Gerais'!$C$4:$C$999))</f>
        <v>500</v>
      </c>
      <c r="AC111" s="149">
        <f>SUMPRODUCT(-('Gastos Gerais'!$B$4:$B$999=Analítico!$B111),-(Analítico!AC$1&gt;='Gastos Gerais'!$D$4:$D$999),-(Analítico!AC$1&lt;='Gastos Gerais'!$E$4:$E$999),-('Gastos Gerais'!$C$4:$C$999))</f>
        <v>500</v>
      </c>
      <c r="AD111" s="149">
        <f>SUMPRODUCT(-('Gastos Gerais'!$B$4:$B$999=Analítico!$B111),-(Analítico!AD$1&gt;='Gastos Gerais'!$D$4:$D$999),-(Analítico!AD$1&lt;='Gastos Gerais'!$E$4:$E$999),-('Gastos Gerais'!$C$4:$C$999))</f>
        <v>500</v>
      </c>
      <c r="AE111" s="149">
        <f>SUMPRODUCT(-('Gastos Gerais'!$B$4:$B$999=Analítico!$B111),-(Analítico!AE$1&gt;='Gastos Gerais'!$D$4:$D$999),-(Analítico!AE$1&lt;='Gastos Gerais'!$E$4:$E$999),-('Gastos Gerais'!$C$4:$C$999))</f>
        <v>500</v>
      </c>
      <c r="AF111" s="149">
        <f>SUMPRODUCT(-('Gastos Gerais'!$B$4:$B$999=Analítico!$B111),-(Analítico!AF$1&gt;='Gastos Gerais'!$D$4:$D$999),-(Analítico!AF$1&lt;='Gastos Gerais'!$E$4:$E$999),-('Gastos Gerais'!$C$4:$C$999))</f>
        <v>500</v>
      </c>
      <c r="AG111" s="149">
        <f>SUMPRODUCT(-('Gastos Gerais'!$B$4:$B$999=Analítico!$B111),-(Analítico!AG$1&gt;='Gastos Gerais'!$D$4:$D$999),-(Analítico!AG$1&lt;='Gastos Gerais'!$E$4:$E$999),-('Gastos Gerais'!$C$4:$C$999))</f>
        <v>500</v>
      </c>
      <c r="AH111" s="149">
        <f>SUMPRODUCT(-('Gastos Gerais'!$B$4:$B$999=Analítico!$B111),-(Analítico!AH$1&gt;='Gastos Gerais'!$D$4:$D$999),-(Analítico!AH$1&lt;='Gastos Gerais'!$E$4:$E$999),-('Gastos Gerais'!$C$4:$C$999))</f>
        <v>500</v>
      </c>
      <c r="AI111" s="149">
        <f>SUMPRODUCT(-('Gastos Gerais'!$B$4:$B$999=Analítico!$B111),-(Analítico!AI$1&gt;='Gastos Gerais'!$D$4:$D$999),-(Analítico!AI$1&lt;='Gastos Gerais'!$E$4:$E$999),-('Gastos Gerais'!$C$4:$C$999))</f>
        <v>500</v>
      </c>
      <c r="AJ111" s="149">
        <f>SUMPRODUCT(-('Gastos Gerais'!$B$4:$B$999=Analítico!$B111),-(Analítico!AJ$1&gt;='Gastos Gerais'!$D$4:$D$999),-(Analítico!AJ$1&lt;='Gastos Gerais'!$E$4:$E$999),-('Gastos Gerais'!$C$4:$C$999))</f>
        <v>500</v>
      </c>
      <c r="AK111" s="149">
        <f>SUMPRODUCT(-('Gastos Gerais'!$B$4:$B$999=Analítico!$B111),-(Analítico!AK$1&gt;='Gastos Gerais'!$D$4:$D$999),-(Analítico!AK$1&lt;='Gastos Gerais'!$E$4:$E$999),-('Gastos Gerais'!$C$4:$C$999))</f>
        <v>500</v>
      </c>
      <c r="AL111" s="149">
        <f>SUMPRODUCT(-('Gastos Gerais'!$B$4:$B$999=Analítico!$B111),-(Analítico!AL$1&gt;='Gastos Gerais'!$D$4:$D$999),-(Analítico!AL$1&lt;='Gastos Gerais'!$E$4:$E$999),-('Gastos Gerais'!$C$4:$C$999))</f>
        <v>500</v>
      </c>
      <c r="AM111" s="149">
        <f>SUMPRODUCT(-('Gastos Gerais'!$B$4:$B$999=Analítico!$B111),-(Analítico!AM$1&gt;='Gastos Gerais'!$D$4:$D$999),-(Analítico!AM$1&lt;='Gastos Gerais'!$E$4:$E$999),-('Gastos Gerais'!$C$4:$C$999))</f>
        <v>500</v>
      </c>
      <c r="AN111" s="149">
        <f>SUMPRODUCT(-('Gastos Gerais'!$B$4:$B$999=Analítico!$B111),-(Analítico!AN$1&gt;='Gastos Gerais'!$D$4:$D$999),-(Analítico!AN$1&lt;='Gastos Gerais'!$E$4:$E$999),-('Gastos Gerais'!$C$4:$C$999))</f>
        <v>500</v>
      </c>
      <c r="AO111" s="149">
        <f>SUMPRODUCT(-('Gastos Gerais'!$B$4:$B$999=Analítico!$B111),-(Analítico!AO$1&gt;='Gastos Gerais'!$D$4:$D$999),-(Analítico!AO$1&lt;='Gastos Gerais'!$E$4:$E$999),-('Gastos Gerais'!$C$4:$C$999))</f>
        <v>500</v>
      </c>
      <c r="AP111" s="149">
        <f>SUMPRODUCT(-('Gastos Gerais'!$B$4:$B$999=Analítico!$B111),-(Analítico!AP$1&gt;='Gastos Gerais'!$D$4:$D$999),-(Analítico!AP$1&lt;='Gastos Gerais'!$E$4:$E$999),-('Gastos Gerais'!$C$4:$C$999))</f>
        <v>500</v>
      </c>
      <c r="AQ111" s="149">
        <f>SUMPRODUCT(-('Gastos Gerais'!$B$4:$B$999=Analítico!$B111),-(Analítico!AQ$1&gt;='Gastos Gerais'!$D$4:$D$999),-(Analítico!AQ$1&lt;='Gastos Gerais'!$E$4:$E$999),-('Gastos Gerais'!$C$4:$C$999))</f>
        <v>500</v>
      </c>
      <c r="AR111" s="149">
        <f>SUMPRODUCT(-('Gastos Gerais'!$B$4:$B$999=Analítico!$B111),-(Analítico!AR$1&gt;='Gastos Gerais'!$D$4:$D$999),-(Analítico!AR$1&lt;='Gastos Gerais'!$E$4:$E$999),-('Gastos Gerais'!$C$4:$C$999))</f>
        <v>500</v>
      </c>
      <c r="AS111" s="149">
        <f>SUMPRODUCT(-('Gastos Gerais'!$B$4:$B$999=Analítico!$B111),-(Analítico!AS$1&gt;='Gastos Gerais'!$D$4:$D$999),-(Analítico!AS$1&lt;='Gastos Gerais'!$E$4:$E$999),-('Gastos Gerais'!$C$4:$C$999))</f>
        <v>0</v>
      </c>
      <c r="AT111" s="149">
        <f>SUMPRODUCT(-('Gastos Gerais'!$B$4:$B$999=Analítico!$B111),-(Analítico!AT$1&gt;='Gastos Gerais'!$D$4:$D$999),-(Analítico!AT$1&lt;='Gastos Gerais'!$E$4:$E$999),-('Gastos Gerais'!$C$4:$C$999))</f>
        <v>0</v>
      </c>
      <c r="AU111" s="149">
        <f>SUMPRODUCT(-('Gastos Gerais'!$B$4:$B$999=Analítico!$B111),-(Analítico!AU$1&gt;='Gastos Gerais'!$D$4:$D$999),-(Analítico!AU$1&lt;='Gastos Gerais'!$E$4:$E$999),-('Gastos Gerais'!$C$4:$C$999))</f>
        <v>0</v>
      </c>
      <c r="AV111" s="149">
        <f>SUMPRODUCT(-('Gastos Gerais'!$B$4:$B$999=Analítico!$B111),-(Analítico!AV$1&gt;='Gastos Gerais'!$D$4:$D$999),-(Analítico!AV$1&lt;='Gastos Gerais'!$E$4:$E$999),-('Gastos Gerais'!$C$4:$C$999))</f>
        <v>0</v>
      </c>
      <c r="AW111" s="149">
        <f>SUMPRODUCT(-('Gastos Gerais'!$B$4:$B$999=Analítico!$B111),-(Analítico!AW$1&gt;='Gastos Gerais'!$D$4:$D$999),-(Analítico!AW$1&lt;='Gastos Gerais'!$E$4:$E$999),-('Gastos Gerais'!$C$4:$C$999))</f>
        <v>0</v>
      </c>
      <c r="AX111" s="149">
        <f>SUMPRODUCT(-('Gastos Gerais'!$B$4:$B$999=Analítico!$B111),-(Analítico!AX$1&gt;='Gastos Gerais'!$D$4:$D$999),-(Analítico!AX$1&lt;='Gastos Gerais'!$E$4:$E$999),-('Gastos Gerais'!$C$4:$C$999))</f>
        <v>0</v>
      </c>
      <c r="AY111" s="144">
        <f t="shared" si="51"/>
        <v>18000</v>
      </c>
      <c r="AZ111" s="156">
        <f t="shared" ca="1" si="52"/>
        <v>1.50236479326001E-4</v>
      </c>
      <c r="BJ111" s="247"/>
      <c r="BK111" s="247"/>
    </row>
    <row r="112" spans="1:63" s="99" customFormat="1" ht="23.25" customHeight="1">
      <c r="A112" s="216" t="s">
        <v>248</v>
      </c>
      <c r="B112" s="219" t="s">
        <v>217</v>
      </c>
      <c r="C112" s="149">
        <f>SUMPRODUCT(-('Gastos Gerais'!$B$4:$B$999=Analítico!$B112),-(Analítico!C$1&gt;='Gastos Gerais'!$D$4:$D$999),-(Analítico!C$1&lt;='Gastos Gerais'!$E$4:$E$999),-('Gastos Gerais'!$C$4:$C$999))</f>
        <v>0</v>
      </c>
      <c r="D112" s="149">
        <f>SUMPRODUCT(-('Gastos Gerais'!$B$4:$B$999=Analítico!$B112),-(Analítico!D$1&gt;='Gastos Gerais'!$D$4:$D$999),-(Analítico!D$1&lt;='Gastos Gerais'!$E$4:$E$999),-('Gastos Gerais'!$C$4:$C$999))</f>
        <v>0</v>
      </c>
      <c r="E112" s="149">
        <f>SUMPRODUCT(-('Gastos Gerais'!$B$4:$B$999=Analítico!$B112),-(Analítico!E$1&gt;='Gastos Gerais'!$D$4:$D$999),-(Analítico!E$1&lt;='Gastos Gerais'!$E$4:$E$999),-('Gastos Gerais'!$C$4:$C$999))</f>
        <v>0</v>
      </c>
      <c r="F112" s="149">
        <f>SUMPRODUCT(-('Gastos Gerais'!$B$4:$B$999=Analítico!$B112),-(Analítico!F$1&gt;='Gastos Gerais'!$D$4:$D$999),-(Analítico!F$1&lt;='Gastos Gerais'!$E$4:$E$999),-('Gastos Gerais'!$C$4:$C$999))</f>
        <v>0</v>
      </c>
      <c r="G112" s="149">
        <f>SUMPRODUCT(-('Gastos Gerais'!$B$4:$B$999=Analítico!$B112),-(Analítico!G$1&gt;='Gastos Gerais'!$D$4:$D$999),-(Analítico!G$1&lt;='Gastos Gerais'!$E$4:$E$999),-('Gastos Gerais'!$C$4:$C$999))</f>
        <v>0</v>
      </c>
      <c r="H112" s="149">
        <f>SUMPRODUCT(-('Gastos Gerais'!$B$4:$B$999=Analítico!$B112),-(Analítico!H$1&gt;='Gastos Gerais'!$D$4:$D$999),-(Analítico!H$1&lt;='Gastos Gerais'!$E$4:$E$999),-('Gastos Gerais'!$C$4:$C$999))</f>
        <v>0</v>
      </c>
      <c r="I112" s="149">
        <f>SUMPRODUCT(-('Gastos Gerais'!$B$4:$B$999=Analítico!$B112),-(Analítico!I$1&gt;='Gastos Gerais'!$D$4:$D$999),-(Analítico!I$1&lt;='Gastos Gerais'!$E$4:$E$999),-('Gastos Gerais'!$C$4:$C$999))</f>
        <v>0</v>
      </c>
      <c r="J112" s="149">
        <f>SUMPRODUCT(-('Gastos Gerais'!$B$4:$B$999=Analítico!$B112),-(Analítico!J$1&gt;='Gastos Gerais'!$D$4:$D$999),-(Analítico!J$1&lt;='Gastos Gerais'!$E$4:$E$999),-('Gastos Gerais'!$C$4:$C$999))</f>
        <v>0</v>
      </c>
      <c r="K112" s="149">
        <f>SUMPRODUCT(-('Gastos Gerais'!$B$4:$B$999=Analítico!$B112),-(Analítico!K$1&gt;='Gastos Gerais'!$D$4:$D$999),-(Analítico!K$1&lt;='Gastos Gerais'!$E$4:$E$999),-('Gastos Gerais'!$C$4:$C$999))</f>
        <v>0</v>
      </c>
      <c r="L112" s="149">
        <f>SUMPRODUCT(-('Gastos Gerais'!$B$4:$B$999=Analítico!$B112),-(Analítico!L$1&gt;='Gastos Gerais'!$D$4:$D$999),-(Analítico!L$1&lt;='Gastos Gerais'!$E$4:$E$999),-('Gastos Gerais'!$C$4:$C$999))</f>
        <v>0</v>
      </c>
      <c r="M112" s="149">
        <f>SUMPRODUCT(-('Gastos Gerais'!$B$4:$B$999=Analítico!$B112),-(Analítico!M$1&gt;='Gastos Gerais'!$D$4:$D$999),-(Analítico!M$1&lt;='Gastos Gerais'!$E$4:$E$999),-('Gastos Gerais'!$C$4:$C$999))</f>
        <v>0</v>
      </c>
      <c r="N112" s="149">
        <f>SUMPRODUCT(-('Gastos Gerais'!$B$4:$B$999=Analítico!$B112),-(Analítico!N$1&gt;='Gastos Gerais'!$D$4:$D$999),-(Analítico!N$1&lt;='Gastos Gerais'!$E$4:$E$999),-('Gastos Gerais'!$C$4:$C$999))</f>
        <v>0</v>
      </c>
      <c r="O112" s="149">
        <f>SUMPRODUCT(-('Gastos Gerais'!$B$4:$B$999=Analítico!$B112),-(Analítico!O$1&gt;='Gastos Gerais'!$D$4:$D$999),-(Analítico!O$1&lt;='Gastos Gerais'!$E$4:$E$999),-('Gastos Gerais'!$C$4:$C$999))</f>
        <v>0</v>
      </c>
      <c r="P112" s="149">
        <f>SUMPRODUCT(-('Gastos Gerais'!$B$4:$B$999=Analítico!$B112),-(Analítico!P$1&gt;='Gastos Gerais'!$D$4:$D$999),-(Analítico!P$1&lt;='Gastos Gerais'!$E$4:$E$999),-('Gastos Gerais'!$C$4:$C$999))</f>
        <v>0</v>
      </c>
      <c r="Q112" s="149">
        <f>SUMPRODUCT(-('Gastos Gerais'!$B$4:$B$999=Analítico!$B112),-(Analítico!Q$1&gt;='Gastos Gerais'!$D$4:$D$999),-(Analítico!Q$1&lt;='Gastos Gerais'!$E$4:$E$999),-('Gastos Gerais'!$C$4:$C$999))</f>
        <v>0</v>
      </c>
      <c r="R112" s="149">
        <f>SUMPRODUCT(-('Gastos Gerais'!$B$4:$B$999=Analítico!$B112),-(Analítico!R$1&gt;='Gastos Gerais'!$D$4:$D$999),-(Analítico!R$1&lt;='Gastos Gerais'!$E$4:$E$999),-('Gastos Gerais'!$C$4:$C$999))</f>
        <v>0</v>
      </c>
      <c r="S112" s="149">
        <f>SUMPRODUCT(-('Gastos Gerais'!$B$4:$B$999=Analítico!$B112),-(Analítico!S$1&gt;='Gastos Gerais'!$D$4:$D$999),-(Analítico!S$1&lt;='Gastos Gerais'!$E$4:$E$999),-('Gastos Gerais'!$C$4:$C$999))</f>
        <v>0</v>
      </c>
      <c r="T112" s="149">
        <f>SUMPRODUCT(-('Gastos Gerais'!$B$4:$B$999=Analítico!$B112),-(Analítico!T$1&gt;='Gastos Gerais'!$D$4:$D$999),-(Analítico!T$1&lt;='Gastos Gerais'!$E$4:$E$999),-('Gastos Gerais'!$C$4:$C$999))</f>
        <v>0</v>
      </c>
      <c r="U112" s="149">
        <f>SUMPRODUCT(-('Gastos Gerais'!$B$4:$B$999=Analítico!$B112),-(Analítico!U$1&gt;='Gastos Gerais'!$D$4:$D$999),-(Analítico!U$1&lt;='Gastos Gerais'!$E$4:$E$999),-('Gastos Gerais'!$C$4:$C$999))</f>
        <v>0</v>
      </c>
      <c r="V112" s="149">
        <f>SUMPRODUCT(-('Gastos Gerais'!$B$4:$B$999=Analítico!$B112),-(Analítico!V$1&gt;='Gastos Gerais'!$D$4:$D$999),-(Analítico!V$1&lt;='Gastos Gerais'!$E$4:$E$999),-('Gastos Gerais'!$C$4:$C$999))</f>
        <v>0</v>
      </c>
      <c r="W112" s="149">
        <f>SUMPRODUCT(-('Gastos Gerais'!$B$4:$B$999=Analítico!$B112),-(Analítico!W$1&gt;='Gastos Gerais'!$D$4:$D$999),-(Analítico!W$1&lt;='Gastos Gerais'!$E$4:$E$999),-('Gastos Gerais'!$C$4:$C$999))</f>
        <v>0</v>
      </c>
      <c r="X112" s="149">
        <f>SUMPRODUCT(-('Gastos Gerais'!$B$4:$B$999=Analítico!$B112),-(Analítico!X$1&gt;='Gastos Gerais'!$D$4:$D$999),-(Analítico!X$1&lt;='Gastos Gerais'!$E$4:$E$999),-('Gastos Gerais'!$C$4:$C$999))</f>
        <v>0</v>
      </c>
      <c r="Y112" s="149">
        <f>SUMPRODUCT(-('Gastos Gerais'!$B$4:$B$999=Analítico!$B112),-(Analítico!Y$1&gt;='Gastos Gerais'!$D$4:$D$999),-(Analítico!Y$1&lt;='Gastos Gerais'!$E$4:$E$999),-('Gastos Gerais'!$C$4:$C$999))</f>
        <v>0</v>
      </c>
      <c r="Z112" s="149">
        <f>SUMPRODUCT(-('Gastos Gerais'!$B$4:$B$999=Analítico!$B112),-(Analítico!Z$1&gt;='Gastos Gerais'!$D$4:$D$999),-(Analítico!Z$1&lt;='Gastos Gerais'!$E$4:$E$999),-('Gastos Gerais'!$C$4:$C$999))</f>
        <v>0</v>
      </c>
      <c r="AA112" s="149">
        <f>SUMPRODUCT(-('Gastos Gerais'!$B$4:$B$999=Analítico!$B112),-(Analítico!AA$1&gt;='Gastos Gerais'!$D$4:$D$999),-(Analítico!AA$1&lt;='Gastos Gerais'!$E$4:$E$999),-('Gastos Gerais'!$C$4:$C$999))</f>
        <v>0</v>
      </c>
      <c r="AB112" s="149">
        <f>SUMPRODUCT(-('Gastos Gerais'!$B$4:$B$999=Analítico!$B112),-(Analítico!AB$1&gt;='Gastos Gerais'!$D$4:$D$999),-(Analítico!AB$1&lt;='Gastos Gerais'!$E$4:$E$999),-('Gastos Gerais'!$C$4:$C$999))</f>
        <v>0</v>
      </c>
      <c r="AC112" s="149">
        <f>SUMPRODUCT(-('Gastos Gerais'!$B$4:$B$999=Analítico!$B112),-(Analítico!AC$1&gt;='Gastos Gerais'!$D$4:$D$999),-(Analítico!AC$1&lt;='Gastos Gerais'!$E$4:$E$999),-('Gastos Gerais'!$C$4:$C$999))</f>
        <v>0</v>
      </c>
      <c r="AD112" s="149">
        <f>SUMPRODUCT(-('Gastos Gerais'!$B$4:$B$999=Analítico!$B112),-(Analítico!AD$1&gt;='Gastos Gerais'!$D$4:$D$999),-(Analítico!AD$1&lt;='Gastos Gerais'!$E$4:$E$999),-('Gastos Gerais'!$C$4:$C$999))</f>
        <v>0</v>
      </c>
      <c r="AE112" s="149">
        <f>SUMPRODUCT(-('Gastos Gerais'!$B$4:$B$999=Analítico!$B112),-(Analítico!AE$1&gt;='Gastos Gerais'!$D$4:$D$999),-(Analítico!AE$1&lt;='Gastos Gerais'!$E$4:$E$999),-('Gastos Gerais'!$C$4:$C$999))</f>
        <v>0</v>
      </c>
      <c r="AF112" s="149">
        <f>SUMPRODUCT(-('Gastos Gerais'!$B$4:$B$999=Analítico!$B112),-(Analítico!AF$1&gt;='Gastos Gerais'!$D$4:$D$999),-(Analítico!AF$1&lt;='Gastos Gerais'!$E$4:$E$999),-('Gastos Gerais'!$C$4:$C$999))</f>
        <v>0</v>
      </c>
      <c r="AG112" s="149">
        <f>SUMPRODUCT(-('Gastos Gerais'!$B$4:$B$999=Analítico!$B112),-(Analítico!AG$1&gt;='Gastos Gerais'!$D$4:$D$999),-(Analítico!AG$1&lt;='Gastos Gerais'!$E$4:$E$999),-('Gastos Gerais'!$C$4:$C$999))</f>
        <v>0</v>
      </c>
      <c r="AH112" s="149">
        <f>SUMPRODUCT(-('Gastos Gerais'!$B$4:$B$999=Analítico!$B112),-(Analítico!AH$1&gt;='Gastos Gerais'!$D$4:$D$999),-(Analítico!AH$1&lt;='Gastos Gerais'!$E$4:$E$999),-('Gastos Gerais'!$C$4:$C$999))</f>
        <v>0</v>
      </c>
      <c r="AI112" s="149">
        <f>SUMPRODUCT(-('Gastos Gerais'!$B$4:$B$999=Analítico!$B112),-(Analítico!AI$1&gt;='Gastos Gerais'!$D$4:$D$999),-(Analítico!AI$1&lt;='Gastos Gerais'!$E$4:$E$999),-('Gastos Gerais'!$C$4:$C$999))</f>
        <v>0</v>
      </c>
      <c r="AJ112" s="149">
        <f>SUMPRODUCT(-('Gastos Gerais'!$B$4:$B$999=Analítico!$B112),-(Analítico!AJ$1&gt;='Gastos Gerais'!$D$4:$D$999),-(Analítico!AJ$1&lt;='Gastos Gerais'!$E$4:$E$999),-('Gastos Gerais'!$C$4:$C$999))</f>
        <v>0</v>
      </c>
      <c r="AK112" s="149">
        <f>SUMPRODUCT(-('Gastos Gerais'!$B$4:$B$999=Analítico!$B112),-(Analítico!AK$1&gt;='Gastos Gerais'!$D$4:$D$999),-(Analítico!AK$1&lt;='Gastos Gerais'!$E$4:$E$999),-('Gastos Gerais'!$C$4:$C$999))</f>
        <v>0</v>
      </c>
      <c r="AL112" s="149">
        <f>SUMPRODUCT(-('Gastos Gerais'!$B$4:$B$999=Analítico!$B112),-(Analítico!AL$1&gt;='Gastos Gerais'!$D$4:$D$999),-(Analítico!AL$1&lt;='Gastos Gerais'!$E$4:$E$999),-('Gastos Gerais'!$C$4:$C$999))</f>
        <v>0</v>
      </c>
      <c r="AM112" s="149">
        <f>SUMPRODUCT(-('Gastos Gerais'!$B$4:$B$999=Analítico!$B112),-(Analítico!AM$1&gt;='Gastos Gerais'!$D$4:$D$999),-(Analítico!AM$1&lt;='Gastos Gerais'!$E$4:$E$999),-('Gastos Gerais'!$C$4:$C$999))</f>
        <v>0</v>
      </c>
      <c r="AN112" s="149">
        <f>SUMPRODUCT(-('Gastos Gerais'!$B$4:$B$999=Analítico!$B112),-(Analítico!AN$1&gt;='Gastos Gerais'!$D$4:$D$999),-(Analítico!AN$1&lt;='Gastos Gerais'!$E$4:$E$999),-('Gastos Gerais'!$C$4:$C$999))</f>
        <v>0</v>
      </c>
      <c r="AO112" s="149">
        <f>SUMPRODUCT(-('Gastos Gerais'!$B$4:$B$999=Analítico!$B112),-(Analítico!AO$1&gt;='Gastos Gerais'!$D$4:$D$999),-(Analítico!AO$1&lt;='Gastos Gerais'!$E$4:$E$999),-('Gastos Gerais'!$C$4:$C$999))</f>
        <v>0</v>
      </c>
      <c r="AP112" s="149">
        <f>SUMPRODUCT(-('Gastos Gerais'!$B$4:$B$999=Analítico!$B112),-(Analítico!AP$1&gt;='Gastos Gerais'!$D$4:$D$999),-(Analítico!AP$1&lt;='Gastos Gerais'!$E$4:$E$999),-('Gastos Gerais'!$C$4:$C$999))</f>
        <v>0</v>
      </c>
      <c r="AQ112" s="149">
        <f>SUMPRODUCT(-('Gastos Gerais'!$B$4:$B$999=Analítico!$B112),-(Analítico!AQ$1&gt;='Gastos Gerais'!$D$4:$D$999),-(Analítico!AQ$1&lt;='Gastos Gerais'!$E$4:$E$999),-('Gastos Gerais'!$C$4:$C$999))</f>
        <v>0</v>
      </c>
      <c r="AR112" s="149">
        <f>SUMPRODUCT(-('Gastos Gerais'!$B$4:$B$999=Analítico!$B112),-(Analítico!AR$1&gt;='Gastos Gerais'!$D$4:$D$999),-(Analítico!AR$1&lt;='Gastos Gerais'!$E$4:$E$999),-('Gastos Gerais'!$C$4:$C$999))</f>
        <v>0</v>
      </c>
      <c r="AS112" s="149">
        <f>SUMPRODUCT(-('Gastos Gerais'!$B$4:$B$999=Analítico!$B112),-(Analítico!AS$1&gt;='Gastos Gerais'!$D$4:$D$999),-(Analítico!AS$1&lt;='Gastos Gerais'!$E$4:$E$999),-('Gastos Gerais'!$C$4:$C$999))</f>
        <v>0</v>
      </c>
      <c r="AT112" s="149">
        <f>SUMPRODUCT(-('Gastos Gerais'!$B$4:$B$999=Analítico!$B112),-(Analítico!AT$1&gt;='Gastos Gerais'!$D$4:$D$999),-(Analítico!AT$1&lt;='Gastos Gerais'!$E$4:$E$999),-('Gastos Gerais'!$C$4:$C$999))</f>
        <v>0</v>
      </c>
      <c r="AU112" s="149">
        <f>SUMPRODUCT(-('Gastos Gerais'!$B$4:$B$999=Analítico!$B112),-(Analítico!AU$1&gt;='Gastos Gerais'!$D$4:$D$999),-(Analítico!AU$1&lt;='Gastos Gerais'!$E$4:$E$999),-('Gastos Gerais'!$C$4:$C$999))</f>
        <v>0</v>
      </c>
      <c r="AV112" s="149">
        <f>SUMPRODUCT(-('Gastos Gerais'!$B$4:$B$999=Analítico!$B112),-(Analítico!AV$1&gt;='Gastos Gerais'!$D$4:$D$999),-(Analítico!AV$1&lt;='Gastos Gerais'!$E$4:$E$999),-('Gastos Gerais'!$C$4:$C$999))</f>
        <v>0</v>
      </c>
      <c r="AW112" s="149">
        <f>SUMPRODUCT(-('Gastos Gerais'!$B$4:$B$999=Analítico!$B112),-(Analítico!AW$1&gt;='Gastos Gerais'!$D$4:$D$999),-(Analítico!AW$1&lt;='Gastos Gerais'!$E$4:$E$999),-('Gastos Gerais'!$C$4:$C$999))</f>
        <v>0</v>
      </c>
      <c r="AX112" s="149">
        <f>SUMPRODUCT(-('Gastos Gerais'!$B$4:$B$999=Analítico!$B112),-(Analítico!AX$1&gt;='Gastos Gerais'!$D$4:$D$999),-(Analítico!AX$1&lt;='Gastos Gerais'!$E$4:$E$999),-('Gastos Gerais'!$C$4:$C$999))</f>
        <v>0</v>
      </c>
      <c r="AY112" s="144">
        <f t="shared" si="51"/>
        <v>0</v>
      </c>
      <c r="AZ112" s="156">
        <f t="shared" ca="1" si="52"/>
        <v>0</v>
      </c>
      <c r="BJ112" s="247"/>
      <c r="BK112" s="247"/>
    </row>
    <row r="113" spans="1:63" s="99" customFormat="1" ht="23.25" customHeight="1">
      <c r="A113" s="216" t="s">
        <v>249</v>
      </c>
      <c r="B113" s="219" t="s">
        <v>462</v>
      </c>
      <c r="C113" s="149">
        <f>SUMPRODUCT(-('Gastos Gerais'!$B$4:$B$999=Analítico!$B113),-(Analítico!C$1&gt;='Gastos Gerais'!$D$4:$D$999),-(Analítico!C$1&lt;='Gastos Gerais'!$E$4:$E$999),-('Gastos Gerais'!$C$4:$C$999))</f>
        <v>0</v>
      </c>
      <c r="D113" s="149">
        <f>SUMPRODUCT(-('Gastos Gerais'!$B$4:$B$999=Analítico!$B113),-(Analítico!D$1&gt;='Gastos Gerais'!$D$4:$D$999),-(Analítico!D$1&lt;='Gastos Gerais'!$E$4:$E$999),-('Gastos Gerais'!$C$4:$C$999))</f>
        <v>0</v>
      </c>
      <c r="E113" s="149">
        <f>SUMPRODUCT(-('Gastos Gerais'!$B$4:$B$999=Analítico!$B113),-(Analítico!E$1&gt;='Gastos Gerais'!$D$4:$D$999),-(Analítico!E$1&lt;='Gastos Gerais'!$E$4:$E$999),-('Gastos Gerais'!$C$4:$C$999))</f>
        <v>0</v>
      </c>
      <c r="F113" s="149">
        <f>SUMPRODUCT(-('Gastos Gerais'!$B$4:$B$999=Analítico!$B113),-(Analítico!F$1&gt;='Gastos Gerais'!$D$4:$D$999),-(Analítico!F$1&lt;='Gastos Gerais'!$E$4:$E$999),-('Gastos Gerais'!$C$4:$C$999))</f>
        <v>0</v>
      </c>
      <c r="G113" s="149">
        <f>SUMPRODUCT(-('Gastos Gerais'!$B$4:$B$999=Analítico!$B113),-(Analítico!G$1&gt;='Gastos Gerais'!$D$4:$D$999),-(Analítico!G$1&lt;='Gastos Gerais'!$E$4:$E$999),-('Gastos Gerais'!$C$4:$C$999))</f>
        <v>0</v>
      </c>
      <c r="H113" s="149">
        <f>SUMPRODUCT(-('Gastos Gerais'!$B$4:$B$999=Analítico!$B113),-(Analítico!H$1&gt;='Gastos Gerais'!$D$4:$D$999),-(Analítico!H$1&lt;='Gastos Gerais'!$E$4:$E$999),-('Gastos Gerais'!$C$4:$C$999))</f>
        <v>0</v>
      </c>
      <c r="I113" s="149">
        <f>SUMPRODUCT(-('Gastos Gerais'!$B$4:$B$999=Analítico!$B113),-(Analítico!I$1&gt;='Gastos Gerais'!$D$4:$D$999),-(Analítico!I$1&lt;='Gastos Gerais'!$E$4:$E$999),-('Gastos Gerais'!$C$4:$C$999))</f>
        <v>0</v>
      </c>
      <c r="J113" s="149">
        <f>SUMPRODUCT(-('Gastos Gerais'!$B$4:$B$999=Analítico!$B113),-(Analítico!J$1&gt;='Gastos Gerais'!$D$4:$D$999),-(Analítico!J$1&lt;='Gastos Gerais'!$E$4:$E$999),-('Gastos Gerais'!$C$4:$C$999))</f>
        <v>0</v>
      </c>
      <c r="K113" s="149">
        <f>SUMPRODUCT(-('Gastos Gerais'!$B$4:$B$999=Analítico!$B113),-(Analítico!K$1&gt;='Gastos Gerais'!$D$4:$D$999),-(Analítico!K$1&lt;='Gastos Gerais'!$E$4:$E$999),-('Gastos Gerais'!$C$4:$C$999))</f>
        <v>0</v>
      </c>
      <c r="L113" s="149">
        <f>SUMPRODUCT(-('Gastos Gerais'!$B$4:$B$999=Analítico!$B113),-(Analítico!L$1&gt;='Gastos Gerais'!$D$4:$D$999),-(Analítico!L$1&lt;='Gastos Gerais'!$E$4:$E$999),-('Gastos Gerais'!$C$4:$C$999))</f>
        <v>0</v>
      </c>
      <c r="M113" s="149">
        <f>SUMPRODUCT(-('Gastos Gerais'!$B$4:$B$999=Analítico!$B113),-(Analítico!M$1&gt;='Gastos Gerais'!$D$4:$D$999),-(Analítico!M$1&lt;='Gastos Gerais'!$E$4:$E$999),-('Gastos Gerais'!$C$4:$C$999))</f>
        <v>0</v>
      </c>
      <c r="N113" s="149">
        <f>SUMPRODUCT(-('Gastos Gerais'!$B$4:$B$999=Analítico!$B113),-(Analítico!N$1&gt;='Gastos Gerais'!$D$4:$D$999),-(Analítico!N$1&lt;='Gastos Gerais'!$E$4:$E$999),-('Gastos Gerais'!$C$4:$C$999))</f>
        <v>0</v>
      </c>
      <c r="O113" s="149">
        <f>SUMPRODUCT(-('Gastos Gerais'!$B$4:$B$999=Analítico!$B113),-(Analítico!O$1&gt;='Gastos Gerais'!$D$4:$D$999),-(Analítico!O$1&lt;='Gastos Gerais'!$E$4:$E$999),-('Gastos Gerais'!$C$4:$C$999))</f>
        <v>0</v>
      </c>
      <c r="P113" s="149">
        <f>SUMPRODUCT(-('Gastos Gerais'!$B$4:$B$999=Analítico!$B113),-(Analítico!P$1&gt;='Gastos Gerais'!$D$4:$D$999),-(Analítico!P$1&lt;='Gastos Gerais'!$E$4:$E$999),-('Gastos Gerais'!$C$4:$C$999))</f>
        <v>0</v>
      </c>
      <c r="Q113" s="149">
        <f>SUMPRODUCT(-('Gastos Gerais'!$B$4:$B$999=Analítico!$B113),-(Analítico!Q$1&gt;='Gastos Gerais'!$D$4:$D$999),-(Analítico!Q$1&lt;='Gastos Gerais'!$E$4:$E$999),-('Gastos Gerais'!$C$4:$C$999))</f>
        <v>0</v>
      </c>
      <c r="R113" s="149">
        <f>SUMPRODUCT(-('Gastos Gerais'!$B$4:$B$999=Analítico!$B113),-(Analítico!R$1&gt;='Gastos Gerais'!$D$4:$D$999),-(Analítico!R$1&lt;='Gastos Gerais'!$E$4:$E$999),-('Gastos Gerais'!$C$4:$C$999))</f>
        <v>0</v>
      </c>
      <c r="S113" s="149">
        <f>SUMPRODUCT(-('Gastos Gerais'!$B$4:$B$999=Analítico!$B113),-(Analítico!S$1&gt;='Gastos Gerais'!$D$4:$D$999),-(Analítico!S$1&lt;='Gastos Gerais'!$E$4:$E$999),-('Gastos Gerais'!$C$4:$C$999))</f>
        <v>0</v>
      </c>
      <c r="T113" s="149">
        <f>SUMPRODUCT(-('Gastos Gerais'!$B$4:$B$999=Analítico!$B113),-(Analítico!T$1&gt;='Gastos Gerais'!$D$4:$D$999),-(Analítico!T$1&lt;='Gastos Gerais'!$E$4:$E$999),-('Gastos Gerais'!$C$4:$C$999))</f>
        <v>0</v>
      </c>
      <c r="U113" s="149">
        <f>SUMPRODUCT(-('Gastos Gerais'!$B$4:$B$999=Analítico!$B113),-(Analítico!U$1&gt;='Gastos Gerais'!$D$4:$D$999),-(Analítico!U$1&lt;='Gastos Gerais'!$E$4:$E$999),-('Gastos Gerais'!$C$4:$C$999))</f>
        <v>0</v>
      </c>
      <c r="V113" s="149">
        <f>SUMPRODUCT(-('Gastos Gerais'!$B$4:$B$999=Analítico!$B113),-(Analítico!V$1&gt;='Gastos Gerais'!$D$4:$D$999),-(Analítico!V$1&lt;='Gastos Gerais'!$E$4:$E$999),-('Gastos Gerais'!$C$4:$C$999))</f>
        <v>0</v>
      </c>
      <c r="W113" s="149">
        <f>SUMPRODUCT(-('Gastos Gerais'!$B$4:$B$999=Analítico!$B113),-(Analítico!W$1&gt;='Gastos Gerais'!$D$4:$D$999),-(Analítico!W$1&lt;='Gastos Gerais'!$E$4:$E$999),-('Gastos Gerais'!$C$4:$C$999))</f>
        <v>0</v>
      </c>
      <c r="X113" s="149">
        <f>SUMPRODUCT(-('Gastos Gerais'!$B$4:$B$999=Analítico!$B113),-(Analítico!X$1&gt;='Gastos Gerais'!$D$4:$D$999),-(Analítico!X$1&lt;='Gastos Gerais'!$E$4:$E$999),-('Gastos Gerais'!$C$4:$C$999))</f>
        <v>0</v>
      </c>
      <c r="Y113" s="149">
        <f>SUMPRODUCT(-('Gastos Gerais'!$B$4:$B$999=Analítico!$B113),-(Analítico!Y$1&gt;='Gastos Gerais'!$D$4:$D$999),-(Analítico!Y$1&lt;='Gastos Gerais'!$E$4:$E$999),-('Gastos Gerais'!$C$4:$C$999))</f>
        <v>0</v>
      </c>
      <c r="Z113" s="149">
        <f>SUMPRODUCT(-('Gastos Gerais'!$B$4:$B$999=Analítico!$B113),-(Analítico!Z$1&gt;='Gastos Gerais'!$D$4:$D$999),-(Analítico!Z$1&lt;='Gastos Gerais'!$E$4:$E$999),-('Gastos Gerais'!$C$4:$C$999))</f>
        <v>0</v>
      </c>
      <c r="AA113" s="149">
        <f>SUMPRODUCT(-('Gastos Gerais'!$B$4:$B$999=Analítico!$B113),-(Analítico!AA$1&gt;='Gastos Gerais'!$D$4:$D$999),-(Analítico!AA$1&lt;='Gastos Gerais'!$E$4:$E$999),-('Gastos Gerais'!$C$4:$C$999))</f>
        <v>0</v>
      </c>
      <c r="AB113" s="149">
        <f>SUMPRODUCT(-('Gastos Gerais'!$B$4:$B$999=Analítico!$B113),-(Analítico!AB$1&gt;='Gastos Gerais'!$D$4:$D$999),-(Analítico!AB$1&lt;='Gastos Gerais'!$E$4:$E$999),-('Gastos Gerais'!$C$4:$C$999))</f>
        <v>0</v>
      </c>
      <c r="AC113" s="149">
        <f>SUMPRODUCT(-('Gastos Gerais'!$B$4:$B$999=Analítico!$B113),-(Analítico!AC$1&gt;='Gastos Gerais'!$D$4:$D$999),-(Analítico!AC$1&lt;='Gastos Gerais'!$E$4:$E$999),-('Gastos Gerais'!$C$4:$C$999))</f>
        <v>0</v>
      </c>
      <c r="AD113" s="149">
        <f>SUMPRODUCT(-('Gastos Gerais'!$B$4:$B$999=Analítico!$B113),-(Analítico!AD$1&gt;='Gastos Gerais'!$D$4:$D$999),-(Analítico!AD$1&lt;='Gastos Gerais'!$E$4:$E$999),-('Gastos Gerais'!$C$4:$C$999))</f>
        <v>0</v>
      </c>
      <c r="AE113" s="149">
        <f>SUMPRODUCT(-('Gastos Gerais'!$B$4:$B$999=Analítico!$B113),-(Analítico!AE$1&gt;='Gastos Gerais'!$D$4:$D$999),-(Analítico!AE$1&lt;='Gastos Gerais'!$E$4:$E$999),-('Gastos Gerais'!$C$4:$C$999))</f>
        <v>0</v>
      </c>
      <c r="AF113" s="149">
        <f>SUMPRODUCT(-('Gastos Gerais'!$B$4:$B$999=Analítico!$B113),-(Analítico!AF$1&gt;='Gastos Gerais'!$D$4:$D$999),-(Analítico!AF$1&lt;='Gastos Gerais'!$E$4:$E$999),-('Gastos Gerais'!$C$4:$C$999))</f>
        <v>0</v>
      </c>
      <c r="AG113" s="149">
        <f>SUMPRODUCT(-('Gastos Gerais'!$B$4:$B$999=Analítico!$B113),-(Analítico!AG$1&gt;='Gastos Gerais'!$D$4:$D$999),-(Analítico!AG$1&lt;='Gastos Gerais'!$E$4:$E$999),-('Gastos Gerais'!$C$4:$C$999))</f>
        <v>0</v>
      </c>
      <c r="AH113" s="149">
        <f>SUMPRODUCT(-('Gastos Gerais'!$B$4:$B$999=Analítico!$B113),-(Analítico!AH$1&gt;='Gastos Gerais'!$D$4:$D$999),-(Analítico!AH$1&lt;='Gastos Gerais'!$E$4:$E$999),-('Gastos Gerais'!$C$4:$C$999))</f>
        <v>0</v>
      </c>
      <c r="AI113" s="149">
        <f>SUMPRODUCT(-('Gastos Gerais'!$B$4:$B$999=Analítico!$B113),-(Analítico!AI$1&gt;='Gastos Gerais'!$D$4:$D$999),-(Analítico!AI$1&lt;='Gastos Gerais'!$E$4:$E$999),-('Gastos Gerais'!$C$4:$C$999))</f>
        <v>0</v>
      </c>
      <c r="AJ113" s="149">
        <f>SUMPRODUCT(-('Gastos Gerais'!$B$4:$B$999=Analítico!$B113),-(Analítico!AJ$1&gt;='Gastos Gerais'!$D$4:$D$999),-(Analítico!AJ$1&lt;='Gastos Gerais'!$E$4:$E$999),-('Gastos Gerais'!$C$4:$C$999))</f>
        <v>0</v>
      </c>
      <c r="AK113" s="149">
        <f>SUMPRODUCT(-('Gastos Gerais'!$B$4:$B$999=Analítico!$B113),-(Analítico!AK$1&gt;='Gastos Gerais'!$D$4:$D$999),-(Analítico!AK$1&lt;='Gastos Gerais'!$E$4:$E$999),-('Gastos Gerais'!$C$4:$C$999))</f>
        <v>0</v>
      </c>
      <c r="AL113" s="149">
        <f>SUMPRODUCT(-('Gastos Gerais'!$B$4:$B$999=Analítico!$B113),-(Analítico!AL$1&gt;='Gastos Gerais'!$D$4:$D$999),-(Analítico!AL$1&lt;='Gastos Gerais'!$E$4:$E$999),-('Gastos Gerais'!$C$4:$C$999))</f>
        <v>0</v>
      </c>
      <c r="AM113" s="149">
        <f>SUMPRODUCT(-('Gastos Gerais'!$B$4:$B$999=Analítico!$B113),-(Analítico!AM$1&gt;='Gastos Gerais'!$D$4:$D$999),-(Analítico!AM$1&lt;='Gastos Gerais'!$E$4:$E$999),-('Gastos Gerais'!$C$4:$C$999))</f>
        <v>0</v>
      </c>
      <c r="AN113" s="149">
        <f>SUMPRODUCT(-('Gastos Gerais'!$B$4:$B$999=Analítico!$B113),-(Analítico!AN$1&gt;='Gastos Gerais'!$D$4:$D$999),-(Analítico!AN$1&lt;='Gastos Gerais'!$E$4:$E$999),-('Gastos Gerais'!$C$4:$C$999))</f>
        <v>0</v>
      </c>
      <c r="AO113" s="149">
        <f>SUMPRODUCT(-('Gastos Gerais'!$B$4:$B$999=Analítico!$B113),-(Analítico!AO$1&gt;='Gastos Gerais'!$D$4:$D$999),-(Analítico!AO$1&lt;='Gastos Gerais'!$E$4:$E$999),-('Gastos Gerais'!$C$4:$C$999))</f>
        <v>0</v>
      </c>
      <c r="AP113" s="149">
        <f>SUMPRODUCT(-('Gastos Gerais'!$B$4:$B$999=Analítico!$B113),-(Analítico!AP$1&gt;='Gastos Gerais'!$D$4:$D$999),-(Analítico!AP$1&lt;='Gastos Gerais'!$E$4:$E$999),-('Gastos Gerais'!$C$4:$C$999))</f>
        <v>0</v>
      </c>
      <c r="AQ113" s="149">
        <f>SUMPRODUCT(-('Gastos Gerais'!$B$4:$B$999=Analítico!$B113),-(Analítico!AQ$1&gt;='Gastos Gerais'!$D$4:$D$999),-(Analítico!AQ$1&lt;='Gastos Gerais'!$E$4:$E$999),-('Gastos Gerais'!$C$4:$C$999))</f>
        <v>0</v>
      </c>
      <c r="AR113" s="149">
        <f>SUMPRODUCT(-('Gastos Gerais'!$B$4:$B$999=Analítico!$B113),-(Analítico!AR$1&gt;='Gastos Gerais'!$D$4:$D$999),-(Analítico!AR$1&lt;='Gastos Gerais'!$E$4:$E$999),-('Gastos Gerais'!$C$4:$C$999))</f>
        <v>0</v>
      </c>
      <c r="AS113" s="149">
        <f>SUMPRODUCT(-('Gastos Gerais'!$B$4:$B$999=Analítico!$B113),-(Analítico!AS$1&gt;='Gastos Gerais'!$D$4:$D$999),-(Analítico!AS$1&lt;='Gastos Gerais'!$E$4:$E$999),-('Gastos Gerais'!$C$4:$C$999))</f>
        <v>0</v>
      </c>
      <c r="AT113" s="149">
        <f>SUMPRODUCT(-('Gastos Gerais'!$B$4:$B$999=Analítico!$B113),-(Analítico!AT$1&gt;='Gastos Gerais'!$D$4:$D$999),-(Analítico!AT$1&lt;='Gastos Gerais'!$E$4:$E$999),-('Gastos Gerais'!$C$4:$C$999))</f>
        <v>0</v>
      </c>
      <c r="AU113" s="149">
        <f>SUMPRODUCT(-('Gastos Gerais'!$B$4:$B$999=Analítico!$B113),-(Analítico!AU$1&gt;='Gastos Gerais'!$D$4:$D$999),-(Analítico!AU$1&lt;='Gastos Gerais'!$E$4:$E$999),-('Gastos Gerais'!$C$4:$C$999))</f>
        <v>0</v>
      </c>
      <c r="AV113" s="149">
        <f>SUMPRODUCT(-('Gastos Gerais'!$B$4:$B$999=Analítico!$B113),-(Analítico!AV$1&gt;='Gastos Gerais'!$D$4:$D$999),-(Analítico!AV$1&lt;='Gastos Gerais'!$E$4:$E$999),-('Gastos Gerais'!$C$4:$C$999))</f>
        <v>0</v>
      </c>
      <c r="AW113" s="149">
        <f>SUMPRODUCT(-('Gastos Gerais'!$B$4:$B$999=Analítico!$B113),-(Analítico!AW$1&gt;='Gastos Gerais'!$D$4:$D$999),-(Analítico!AW$1&lt;='Gastos Gerais'!$E$4:$E$999),-('Gastos Gerais'!$C$4:$C$999))</f>
        <v>0</v>
      </c>
      <c r="AX113" s="149">
        <f>SUMPRODUCT(-('Gastos Gerais'!$B$4:$B$999=Analítico!$B113),-(Analítico!AX$1&gt;='Gastos Gerais'!$D$4:$D$999),-(Analítico!AX$1&lt;='Gastos Gerais'!$E$4:$E$999),-('Gastos Gerais'!$C$4:$C$999))</f>
        <v>0</v>
      </c>
      <c r="AY113" s="144">
        <f t="shared" si="51"/>
        <v>0</v>
      </c>
      <c r="AZ113" s="156">
        <f t="shared" ca="1" si="52"/>
        <v>0</v>
      </c>
      <c r="BJ113" s="247"/>
      <c r="BK113" s="247"/>
    </row>
    <row r="114" spans="1:63" s="99" customFormat="1" ht="23.25" customHeight="1">
      <c r="A114" s="216" t="s">
        <v>250</v>
      </c>
      <c r="B114" s="219" t="s">
        <v>193</v>
      </c>
      <c r="C114" s="149">
        <f>SUMPRODUCT(-('Gastos Gerais'!$B$4:$B$999=Analítico!$B114),-(Analítico!C$1&gt;='Gastos Gerais'!$D$4:$D$999),-(Analítico!C$1&lt;='Gastos Gerais'!$E$4:$E$999),-('Gastos Gerais'!$C$4:$C$999))</f>
        <v>0</v>
      </c>
      <c r="D114" s="149">
        <f>SUMPRODUCT(-('Gastos Gerais'!$B$4:$B$999=Analítico!$B114),-(Analítico!D$1&gt;='Gastos Gerais'!$D$4:$D$999),-(Analítico!D$1&lt;='Gastos Gerais'!$E$4:$E$999),-('Gastos Gerais'!$C$4:$C$999))</f>
        <v>0</v>
      </c>
      <c r="E114" s="149">
        <f>SUMPRODUCT(-('Gastos Gerais'!$B$4:$B$999=Analítico!$B114),-(Analítico!E$1&gt;='Gastos Gerais'!$D$4:$D$999),-(Analítico!E$1&lt;='Gastos Gerais'!$E$4:$E$999),-('Gastos Gerais'!$C$4:$C$999))</f>
        <v>0</v>
      </c>
      <c r="F114" s="149">
        <f>SUMPRODUCT(-('Gastos Gerais'!$B$4:$B$999=Analítico!$B114),-(Analítico!F$1&gt;='Gastos Gerais'!$D$4:$D$999),-(Analítico!F$1&lt;='Gastos Gerais'!$E$4:$E$999),-('Gastos Gerais'!$C$4:$C$999))</f>
        <v>0</v>
      </c>
      <c r="G114" s="149">
        <f>SUMPRODUCT(-('Gastos Gerais'!$B$4:$B$999=Analítico!$B114),-(Analítico!G$1&gt;='Gastos Gerais'!$D$4:$D$999),-(Analítico!G$1&lt;='Gastos Gerais'!$E$4:$E$999),-('Gastos Gerais'!$C$4:$C$999))</f>
        <v>0</v>
      </c>
      <c r="H114" s="149">
        <f>SUMPRODUCT(-('Gastos Gerais'!$B$4:$B$999=Analítico!$B114),-(Analítico!H$1&gt;='Gastos Gerais'!$D$4:$D$999),-(Analítico!H$1&lt;='Gastos Gerais'!$E$4:$E$999),-('Gastos Gerais'!$C$4:$C$999))</f>
        <v>0</v>
      </c>
      <c r="I114" s="149">
        <f>SUMPRODUCT(-('Gastos Gerais'!$B$4:$B$999=Analítico!$B114),-(Analítico!I$1&gt;='Gastos Gerais'!$D$4:$D$999),-(Analítico!I$1&lt;='Gastos Gerais'!$E$4:$E$999),-('Gastos Gerais'!$C$4:$C$999))</f>
        <v>0</v>
      </c>
      <c r="J114" s="149">
        <f>SUMPRODUCT(-('Gastos Gerais'!$B$4:$B$999=Analítico!$B114),-(Analítico!J$1&gt;='Gastos Gerais'!$D$4:$D$999),-(Analítico!J$1&lt;='Gastos Gerais'!$E$4:$E$999),-('Gastos Gerais'!$C$4:$C$999))</f>
        <v>0</v>
      </c>
      <c r="K114" s="149">
        <f>SUMPRODUCT(-('Gastos Gerais'!$B$4:$B$999=Analítico!$B114),-(Analítico!K$1&gt;='Gastos Gerais'!$D$4:$D$999),-(Analítico!K$1&lt;='Gastos Gerais'!$E$4:$E$999),-('Gastos Gerais'!$C$4:$C$999))</f>
        <v>0</v>
      </c>
      <c r="L114" s="149">
        <f>SUMPRODUCT(-('Gastos Gerais'!$B$4:$B$999=Analítico!$B114),-(Analítico!L$1&gt;='Gastos Gerais'!$D$4:$D$999),-(Analítico!L$1&lt;='Gastos Gerais'!$E$4:$E$999),-('Gastos Gerais'!$C$4:$C$999))</f>
        <v>0</v>
      </c>
      <c r="M114" s="149">
        <f>SUMPRODUCT(-('Gastos Gerais'!$B$4:$B$999=Analítico!$B114),-(Analítico!M$1&gt;='Gastos Gerais'!$D$4:$D$999),-(Analítico!M$1&lt;='Gastos Gerais'!$E$4:$E$999),-('Gastos Gerais'!$C$4:$C$999))</f>
        <v>0</v>
      </c>
      <c r="N114" s="149">
        <f>SUMPRODUCT(-('Gastos Gerais'!$B$4:$B$999=Analítico!$B114),-(Analítico!N$1&gt;='Gastos Gerais'!$D$4:$D$999),-(Analítico!N$1&lt;='Gastos Gerais'!$E$4:$E$999),-('Gastos Gerais'!$C$4:$C$999))</f>
        <v>0</v>
      </c>
      <c r="O114" s="149">
        <f>SUMPRODUCT(-('Gastos Gerais'!$B$4:$B$999=Analítico!$B114),-(Analítico!O$1&gt;='Gastos Gerais'!$D$4:$D$999),-(Analítico!O$1&lt;='Gastos Gerais'!$E$4:$E$999),-('Gastos Gerais'!$C$4:$C$999))</f>
        <v>0</v>
      </c>
      <c r="P114" s="149">
        <f>SUMPRODUCT(-('Gastos Gerais'!$B$4:$B$999=Analítico!$B114),-(Analítico!P$1&gt;='Gastos Gerais'!$D$4:$D$999),-(Analítico!P$1&lt;='Gastos Gerais'!$E$4:$E$999),-('Gastos Gerais'!$C$4:$C$999))</f>
        <v>0</v>
      </c>
      <c r="Q114" s="149">
        <f>SUMPRODUCT(-('Gastos Gerais'!$B$4:$B$999=Analítico!$B114),-(Analítico!Q$1&gt;='Gastos Gerais'!$D$4:$D$999),-(Analítico!Q$1&lt;='Gastos Gerais'!$E$4:$E$999),-('Gastos Gerais'!$C$4:$C$999))</f>
        <v>0</v>
      </c>
      <c r="R114" s="149">
        <f>SUMPRODUCT(-('Gastos Gerais'!$B$4:$B$999=Analítico!$B114),-(Analítico!R$1&gt;='Gastos Gerais'!$D$4:$D$999),-(Analítico!R$1&lt;='Gastos Gerais'!$E$4:$E$999),-('Gastos Gerais'!$C$4:$C$999))</f>
        <v>0</v>
      </c>
      <c r="S114" s="149">
        <f>SUMPRODUCT(-('Gastos Gerais'!$B$4:$B$999=Analítico!$B114),-(Analítico!S$1&gt;='Gastos Gerais'!$D$4:$D$999),-(Analítico!S$1&lt;='Gastos Gerais'!$E$4:$E$999),-('Gastos Gerais'!$C$4:$C$999))</f>
        <v>0</v>
      </c>
      <c r="T114" s="149">
        <f>SUMPRODUCT(-('Gastos Gerais'!$B$4:$B$999=Analítico!$B114),-(Analítico!T$1&gt;='Gastos Gerais'!$D$4:$D$999),-(Analítico!T$1&lt;='Gastos Gerais'!$E$4:$E$999),-('Gastos Gerais'!$C$4:$C$999))</f>
        <v>0</v>
      </c>
      <c r="U114" s="149">
        <f>SUMPRODUCT(-('Gastos Gerais'!$B$4:$B$999=Analítico!$B114),-(Analítico!U$1&gt;='Gastos Gerais'!$D$4:$D$999),-(Analítico!U$1&lt;='Gastos Gerais'!$E$4:$E$999),-('Gastos Gerais'!$C$4:$C$999))</f>
        <v>0</v>
      </c>
      <c r="V114" s="149">
        <f>SUMPRODUCT(-('Gastos Gerais'!$B$4:$B$999=Analítico!$B114),-(Analítico!V$1&gt;='Gastos Gerais'!$D$4:$D$999),-(Analítico!V$1&lt;='Gastos Gerais'!$E$4:$E$999),-('Gastos Gerais'!$C$4:$C$999))</f>
        <v>0</v>
      </c>
      <c r="W114" s="149">
        <f>SUMPRODUCT(-('Gastos Gerais'!$B$4:$B$999=Analítico!$B114),-(Analítico!W$1&gt;='Gastos Gerais'!$D$4:$D$999),-(Analítico!W$1&lt;='Gastos Gerais'!$E$4:$E$999),-('Gastos Gerais'!$C$4:$C$999))</f>
        <v>0</v>
      </c>
      <c r="X114" s="149">
        <f>SUMPRODUCT(-('Gastos Gerais'!$B$4:$B$999=Analítico!$B114),-(Analítico!X$1&gt;='Gastos Gerais'!$D$4:$D$999),-(Analítico!X$1&lt;='Gastos Gerais'!$E$4:$E$999),-('Gastos Gerais'!$C$4:$C$999))</f>
        <v>0</v>
      </c>
      <c r="Y114" s="149">
        <f>SUMPRODUCT(-('Gastos Gerais'!$B$4:$B$999=Analítico!$B114),-(Analítico!Y$1&gt;='Gastos Gerais'!$D$4:$D$999),-(Analítico!Y$1&lt;='Gastos Gerais'!$E$4:$E$999),-('Gastos Gerais'!$C$4:$C$999))</f>
        <v>0</v>
      </c>
      <c r="Z114" s="149">
        <f>SUMPRODUCT(-('Gastos Gerais'!$B$4:$B$999=Analítico!$B114),-(Analítico!Z$1&gt;='Gastos Gerais'!$D$4:$D$999),-(Analítico!Z$1&lt;='Gastos Gerais'!$E$4:$E$999),-('Gastos Gerais'!$C$4:$C$999))</f>
        <v>0</v>
      </c>
      <c r="AA114" s="149">
        <f>SUMPRODUCT(-('Gastos Gerais'!$B$4:$B$999=Analítico!$B114),-(Analítico!AA$1&gt;='Gastos Gerais'!$D$4:$D$999),-(Analítico!AA$1&lt;='Gastos Gerais'!$E$4:$E$999),-('Gastos Gerais'!$C$4:$C$999))</f>
        <v>0</v>
      </c>
      <c r="AB114" s="149">
        <f>SUMPRODUCT(-('Gastos Gerais'!$B$4:$B$999=Analítico!$B114),-(Analítico!AB$1&gt;='Gastos Gerais'!$D$4:$D$999),-(Analítico!AB$1&lt;='Gastos Gerais'!$E$4:$E$999),-('Gastos Gerais'!$C$4:$C$999))</f>
        <v>0</v>
      </c>
      <c r="AC114" s="149">
        <f>SUMPRODUCT(-('Gastos Gerais'!$B$4:$B$999=Analítico!$B114),-(Analítico!AC$1&gt;='Gastos Gerais'!$D$4:$D$999),-(Analítico!AC$1&lt;='Gastos Gerais'!$E$4:$E$999),-('Gastos Gerais'!$C$4:$C$999))</f>
        <v>0</v>
      </c>
      <c r="AD114" s="149">
        <f>SUMPRODUCT(-('Gastos Gerais'!$B$4:$B$999=Analítico!$B114),-(Analítico!AD$1&gt;='Gastos Gerais'!$D$4:$D$999),-(Analítico!AD$1&lt;='Gastos Gerais'!$E$4:$E$999),-('Gastos Gerais'!$C$4:$C$999))</f>
        <v>0</v>
      </c>
      <c r="AE114" s="149">
        <f>SUMPRODUCT(-('Gastos Gerais'!$B$4:$B$999=Analítico!$B114),-(Analítico!AE$1&gt;='Gastos Gerais'!$D$4:$D$999),-(Analítico!AE$1&lt;='Gastos Gerais'!$E$4:$E$999),-('Gastos Gerais'!$C$4:$C$999))</f>
        <v>0</v>
      </c>
      <c r="AF114" s="149">
        <f>SUMPRODUCT(-('Gastos Gerais'!$B$4:$B$999=Analítico!$B114),-(Analítico!AF$1&gt;='Gastos Gerais'!$D$4:$D$999),-(Analítico!AF$1&lt;='Gastos Gerais'!$E$4:$E$999),-('Gastos Gerais'!$C$4:$C$999))</f>
        <v>0</v>
      </c>
      <c r="AG114" s="149">
        <f>SUMPRODUCT(-('Gastos Gerais'!$B$4:$B$999=Analítico!$B114),-(Analítico!AG$1&gt;='Gastos Gerais'!$D$4:$D$999),-(Analítico!AG$1&lt;='Gastos Gerais'!$E$4:$E$999),-('Gastos Gerais'!$C$4:$C$999))</f>
        <v>0</v>
      </c>
      <c r="AH114" s="149">
        <f>SUMPRODUCT(-('Gastos Gerais'!$B$4:$B$999=Analítico!$B114),-(Analítico!AH$1&gt;='Gastos Gerais'!$D$4:$D$999),-(Analítico!AH$1&lt;='Gastos Gerais'!$E$4:$E$999),-('Gastos Gerais'!$C$4:$C$999))</f>
        <v>0</v>
      </c>
      <c r="AI114" s="149">
        <f>SUMPRODUCT(-('Gastos Gerais'!$B$4:$B$999=Analítico!$B114),-(Analítico!AI$1&gt;='Gastos Gerais'!$D$4:$D$999),-(Analítico!AI$1&lt;='Gastos Gerais'!$E$4:$E$999),-('Gastos Gerais'!$C$4:$C$999))</f>
        <v>0</v>
      </c>
      <c r="AJ114" s="149">
        <f>SUMPRODUCT(-('Gastos Gerais'!$B$4:$B$999=Analítico!$B114),-(Analítico!AJ$1&gt;='Gastos Gerais'!$D$4:$D$999),-(Analítico!AJ$1&lt;='Gastos Gerais'!$E$4:$E$999),-('Gastos Gerais'!$C$4:$C$999))</f>
        <v>0</v>
      </c>
      <c r="AK114" s="149">
        <f>SUMPRODUCT(-('Gastos Gerais'!$B$4:$B$999=Analítico!$B114),-(Analítico!AK$1&gt;='Gastos Gerais'!$D$4:$D$999),-(Analítico!AK$1&lt;='Gastos Gerais'!$E$4:$E$999),-('Gastos Gerais'!$C$4:$C$999))</f>
        <v>0</v>
      </c>
      <c r="AL114" s="149">
        <f>SUMPRODUCT(-('Gastos Gerais'!$B$4:$B$999=Analítico!$B114),-(Analítico!AL$1&gt;='Gastos Gerais'!$D$4:$D$999),-(Analítico!AL$1&lt;='Gastos Gerais'!$E$4:$E$999),-('Gastos Gerais'!$C$4:$C$999))</f>
        <v>0</v>
      </c>
      <c r="AM114" s="149">
        <f>SUMPRODUCT(-('Gastos Gerais'!$B$4:$B$999=Analítico!$B114),-(Analítico!AM$1&gt;='Gastos Gerais'!$D$4:$D$999),-(Analítico!AM$1&lt;='Gastos Gerais'!$E$4:$E$999),-('Gastos Gerais'!$C$4:$C$999))</f>
        <v>0</v>
      </c>
      <c r="AN114" s="149">
        <f>SUMPRODUCT(-('Gastos Gerais'!$B$4:$B$999=Analítico!$B114),-(Analítico!AN$1&gt;='Gastos Gerais'!$D$4:$D$999),-(Analítico!AN$1&lt;='Gastos Gerais'!$E$4:$E$999),-('Gastos Gerais'!$C$4:$C$999))</f>
        <v>0</v>
      </c>
      <c r="AO114" s="149">
        <f>SUMPRODUCT(-('Gastos Gerais'!$B$4:$B$999=Analítico!$B114),-(Analítico!AO$1&gt;='Gastos Gerais'!$D$4:$D$999),-(Analítico!AO$1&lt;='Gastos Gerais'!$E$4:$E$999),-('Gastos Gerais'!$C$4:$C$999))</f>
        <v>0</v>
      </c>
      <c r="AP114" s="149">
        <f>SUMPRODUCT(-('Gastos Gerais'!$B$4:$B$999=Analítico!$B114),-(Analítico!AP$1&gt;='Gastos Gerais'!$D$4:$D$999),-(Analítico!AP$1&lt;='Gastos Gerais'!$E$4:$E$999),-('Gastos Gerais'!$C$4:$C$999))</f>
        <v>0</v>
      </c>
      <c r="AQ114" s="149">
        <f>SUMPRODUCT(-('Gastos Gerais'!$B$4:$B$999=Analítico!$B114),-(Analítico!AQ$1&gt;='Gastos Gerais'!$D$4:$D$999),-(Analítico!AQ$1&lt;='Gastos Gerais'!$E$4:$E$999),-('Gastos Gerais'!$C$4:$C$999))</f>
        <v>0</v>
      </c>
      <c r="AR114" s="149">
        <f>SUMPRODUCT(-('Gastos Gerais'!$B$4:$B$999=Analítico!$B114),-(Analítico!AR$1&gt;='Gastos Gerais'!$D$4:$D$999),-(Analítico!AR$1&lt;='Gastos Gerais'!$E$4:$E$999),-('Gastos Gerais'!$C$4:$C$999))</f>
        <v>0</v>
      </c>
      <c r="AS114" s="149">
        <f>SUMPRODUCT(-('Gastos Gerais'!$B$4:$B$999=Analítico!$B114),-(Analítico!AS$1&gt;='Gastos Gerais'!$D$4:$D$999),-(Analítico!AS$1&lt;='Gastos Gerais'!$E$4:$E$999),-('Gastos Gerais'!$C$4:$C$999))</f>
        <v>0</v>
      </c>
      <c r="AT114" s="149">
        <f>SUMPRODUCT(-('Gastos Gerais'!$B$4:$B$999=Analítico!$B114),-(Analítico!AT$1&gt;='Gastos Gerais'!$D$4:$D$999),-(Analítico!AT$1&lt;='Gastos Gerais'!$E$4:$E$999),-('Gastos Gerais'!$C$4:$C$999))</f>
        <v>0</v>
      </c>
      <c r="AU114" s="149">
        <f>SUMPRODUCT(-('Gastos Gerais'!$B$4:$B$999=Analítico!$B114),-(Analítico!AU$1&gt;='Gastos Gerais'!$D$4:$D$999),-(Analítico!AU$1&lt;='Gastos Gerais'!$E$4:$E$999),-('Gastos Gerais'!$C$4:$C$999))</f>
        <v>0</v>
      </c>
      <c r="AV114" s="149">
        <f>SUMPRODUCT(-('Gastos Gerais'!$B$4:$B$999=Analítico!$B114),-(Analítico!AV$1&gt;='Gastos Gerais'!$D$4:$D$999),-(Analítico!AV$1&lt;='Gastos Gerais'!$E$4:$E$999),-('Gastos Gerais'!$C$4:$C$999))</f>
        <v>0</v>
      </c>
      <c r="AW114" s="149">
        <f>SUMPRODUCT(-('Gastos Gerais'!$B$4:$B$999=Analítico!$B114),-(Analítico!AW$1&gt;='Gastos Gerais'!$D$4:$D$999),-(Analítico!AW$1&lt;='Gastos Gerais'!$E$4:$E$999),-('Gastos Gerais'!$C$4:$C$999))</f>
        <v>0</v>
      </c>
      <c r="AX114" s="149">
        <f>SUMPRODUCT(-('Gastos Gerais'!$B$4:$B$999=Analítico!$B114),-(Analítico!AX$1&gt;='Gastos Gerais'!$D$4:$D$999),-(Analítico!AX$1&lt;='Gastos Gerais'!$E$4:$E$999),-('Gastos Gerais'!$C$4:$C$999))</f>
        <v>0</v>
      </c>
      <c r="AY114" s="144">
        <f t="shared" si="51"/>
        <v>0</v>
      </c>
      <c r="AZ114" s="156">
        <f t="shared" ca="1" si="52"/>
        <v>0</v>
      </c>
      <c r="BJ114" s="247"/>
      <c r="BK114" s="247"/>
    </row>
    <row r="115" spans="1:63" s="99" customFormat="1" ht="23.25" customHeight="1">
      <c r="A115" s="216" t="s">
        <v>282</v>
      </c>
      <c r="B115" s="219" t="s">
        <v>293</v>
      </c>
      <c r="C115" s="149">
        <f>SUMPRODUCT(-('Gastos Gerais'!$B$4:$B$999=Analítico!$B115),-(Analítico!C$1&gt;='Gastos Gerais'!$D$4:$D$999),-(Analítico!C$1&lt;='Gastos Gerais'!$E$4:$E$999),-('Gastos Gerais'!$C$4:$C$999))</f>
        <v>0</v>
      </c>
      <c r="D115" s="149">
        <f>SUMPRODUCT(-('Gastos Gerais'!$B$4:$B$999=Analítico!$B115),-(Analítico!D$1&gt;='Gastos Gerais'!$D$4:$D$999),-(Analítico!D$1&lt;='Gastos Gerais'!$E$4:$E$999),-('Gastos Gerais'!$C$4:$C$999))</f>
        <v>0</v>
      </c>
      <c r="E115" s="149">
        <f>SUMPRODUCT(-('Gastos Gerais'!$B$4:$B$999=Analítico!$B115),-(Analítico!E$1&gt;='Gastos Gerais'!$D$4:$D$999),-(Analítico!E$1&lt;='Gastos Gerais'!$E$4:$E$999),-('Gastos Gerais'!$C$4:$C$999))</f>
        <v>0</v>
      </c>
      <c r="F115" s="149">
        <f>SUMPRODUCT(-('Gastos Gerais'!$B$4:$B$999=Analítico!$B115),-(Analítico!F$1&gt;='Gastos Gerais'!$D$4:$D$999),-(Analítico!F$1&lt;='Gastos Gerais'!$E$4:$E$999),-('Gastos Gerais'!$C$4:$C$999))</f>
        <v>0</v>
      </c>
      <c r="G115" s="149">
        <f>SUMPRODUCT(-('Gastos Gerais'!$B$4:$B$999=Analítico!$B115),-(Analítico!G$1&gt;='Gastos Gerais'!$D$4:$D$999),-(Analítico!G$1&lt;='Gastos Gerais'!$E$4:$E$999),-('Gastos Gerais'!$C$4:$C$999))</f>
        <v>0</v>
      </c>
      <c r="H115" s="149">
        <f>SUMPRODUCT(-('Gastos Gerais'!$B$4:$B$999=Analítico!$B115),-(Analítico!H$1&gt;='Gastos Gerais'!$D$4:$D$999),-(Analítico!H$1&lt;='Gastos Gerais'!$E$4:$E$999),-('Gastos Gerais'!$C$4:$C$999))</f>
        <v>0</v>
      </c>
      <c r="I115" s="149">
        <f>SUMPRODUCT(-('Gastos Gerais'!$B$4:$B$999=Analítico!$B115),-(Analítico!I$1&gt;='Gastos Gerais'!$D$4:$D$999),-(Analítico!I$1&lt;='Gastos Gerais'!$E$4:$E$999),-('Gastos Gerais'!$C$4:$C$999))</f>
        <v>0</v>
      </c>
      <c r="J115" s="149">
        <f>SUMPRODUCT(-('Gastos Gerais'!$B$4:$B$999=Analítico!$B115),-(Analítico!J$1&gt;='Gastos Gerais'!$D$4:$D$999),-(Analítico!J$1&lt;='Gastos Gerais'!$E$4:$E$999),-('Gastos Gerais'!$C$4:$C$999))</f>
        <v>0</v>
      </c>
      <c r="K115" s="149">
        <f>SUMPRODUCT(-('Gastos Gerais'!$B$4:$B$999=Analítico!$B115),-(Analítico!K$1&gt;='Gastos Gerais'!$D$4:$D$999),-(Analítico!K$1&lt;='Gastos Gerais'!$E$4:$E$999),-('Gastos Gerais'!$C$4:$C$999))</f>
        <v>0</v>
      </c>
      <c r="L115" s="149">
        <f>SUMPRODUCT(-('Gastos Gerais'!$B$4:$B$999=Analítico!$B115),-(Analítico!L$1&gt;='Gastos Gerais'!$D$4:$D$999),-(Analítico!L$1&lt;='Gastos Gerais'!$E$4:$E$999),-('Gastos Gerais'!$C$4:$C$999))</f>
        <v>0</v>
      </c>
      <c r="M115" s="149">
        <f>SUMPRODUCT(-('Gastos Gerais'!$B$4:$B$999=Analítico!$B115),-(Analítico!M$1&gt;='Gastos Gerais'!$D$4:$D$999),-(Analítico!M$1&lt;='Gastos Gerais'!$E$4:$E$999),-('Gastos Gerais'!$C$4:$C$999))</f>
        <v>0</v>
      </c>
      <c r="N115" s="149">
        <f>SUMPRODUCT(-('Gastos Gerais'!$B$4:$B$999=Analítico!$B115),-(Analítico!N$1&gt;='Gastos Gerais'!$D$4:$D$999),-(Analítico!N$1&lt;='Gastos Gerais'!$E$4:$E$999),-('Gastos Gerais'!$C$4:$C$999))</f>
        <v>0</v>
      </c>
      <c r="O115" s="149">
        <f>SUMPRODUCT(-('Gastos Gerais'!$B$4:$B$999=Analítico!$B115),-(Analítico!O$1&gt;='Gastos Gerais'!$D$4:$D$999),-(Analítico!O$1&lt;='Gastos Gerais'!$E$4:$E$999),-('Gastos Gerais'!$C$4:$C$999))</f>
        <v>0</v>
      </c>
      <c r="P115" s="149">
        <f>SUMPRODUCT(-('Gastos Gerais'!$B$4:$B$999=Analítico!$B115),-(Analítico!P$1&gt;='Gastos Gerais'!$D$4:$D$999),-(Analítico!P$1&lt;='Gastos Gerais'!$E$4:$E$999),-('Gastos Gerais'!$C$4:$C$999))</f>
        <v>0</v>
      </c>
      <c r="Q115" s="149">
        <f>SUMPRODUCT(-('Gastos Gerais'!$B$4:$B$999=Analítico!$B115),-(Analítico!Q$1&gt;='Gastos Gerais'!$D$4:$D$999),-(Analítico!Q$1&lt;='Gastos Gerais'!$E$4:$E$999),-('Gastos Gerais'!$C$4:$C$999))</f>
        <v>0</v>
      </c>
      <c r="R115" s="149">
        <f>SUMPRODUCT(-('Gastos Gerais'!$B$4:$B$999=Analítico!$B115),-(Analítico!R$1&gt;='Gastos Gerais'!$D$4:$D$999),-(Analítico!R$1&lt;='Gastos Gerais'!$E$4:$E$999),-('Gastos Gerais'!$C$4:$C$999))</f>
        <v>0</v>
      </c>
      <c r="S115" s="149">
        <f>SUMPRODUCT(-('Gastos Gerais'!$B$4:$B$999=Analítico!$B115),-(Analítico!S$1&gt;='Gastos Gerais'!$D$4:$D$999),-(Analítico!S$1&lt;='Gastos Gerais'!$E$4:$E$999),-('Gastos Gerais'!$C$4:$C$999))</f>
        <v>0</v>
      </c>
      <c r="T115" s="149">
        <f>SUMPRODUCT(-('Gastos Gerais'!$B$4:$B$999=Analítico!$B115),-(Analítico!T$1&gt;='Gastos Gerais'!$D$4:$D$999),-(Analítico!T$1&lt;='Gastos Gerais'!$E$4:$E$999),-('Gastos Gerais'!$C$4:$C$999))</f>
        <v>0</v>
      </c>
      <c r="U115" s="149">
        <f>SUMPRODUCT(-('Gastos Gerais'!$B$4:$B$999=Analítico!$B115),-(Analítico!U$1&gt;='Gastos Gerais'!$D$4:$D$999),-(Analítico!U$1&lt;='Gastos Gerais'!$E$4:$E$999),-('Gastos Gerais'!$C$4:$C$999))</f>
        <v>0</v>
      </c>
      <c r="V115" s="149">
        <f>SUMPRODUCT(-('Gastos Gerais'!$B$4:$B$999=Analítico!$B115),-(Analítico!V$1&gt;='Gastos Gerais'!$D$4:$D$999),-(Analítico!V$1&lt;='Gastos Gerais'!$E$4:$E$999),-('Gastos Gerais'!$C$4:$C$999))</f>
        <v>0</v>
      </c>
      <c r="W115" s="149">
        <f>SUMPRODUCT(-('Gastos Gerais'!$B$4:$B$999=Analítico!$B115),-(Analítico!W$1&gt;='Gastos Gerais'!$D$4:$D$999),-(Analítico!W$1&lt;='Gastos Gerais'!$E$4:$E$999),-('Gastos Gerais'!$C$4:$C$999))</f>
        <v>0</v>
      </c>
      <c r="X115" s="149">
        <f>SUMPRODUCT(-('Gastos Gerais'!$B$4:$B$999=Analítico!$B115),-(Analítico!X$1&gt;='Gastos Gerais'!$D$4:$D$999),-(Analítico!X$1&lt;='Gastos Gerais'!$E$4:$E$999),-('Gastos Gerais'!$C$4:$C$999))</f>
        <v>0</v>
      </c>
      <c r="Y115" s="149">
        <f>SUMPRODUCT(-('Gastos Gerais'!$B$4:$B$999=Analítico!$B115),-(Analítico!Y$1&gt;='Gastos Gerais'!$D$4:$D$999),-(Analítico!Y$1&lt;='Gastos Gerais'!$E$4:$E$999),-('Gastos Gerais'!$C$4:$C$999))</f>
        <v>0</v>
      </c>
      <c r="Z115" s="149">
        <f>SUMPRODUCT(-('Gastos Gerais'!$B$4:$B$999=Analítico!$B115),-(Analítico!Z$1&gt;='Gastos Gerais'!$D$4:$D$999),-(Analítico!Z$1&lt;='Gastos Gerais'!$E$4:$E$999),-('Gastos Gerais'!$C$4:$C$999))</f>
        <v>0</v>
      </c>
      <c r="AA115" s="149">
        <f>SUMPRODUCT(-('Gastos Gerais'!$B$4:$B$999=Analítico!$B115),-(Analítico!AA$1&gt;='Gastos Gerais'!$D$4:$D$999),-(Analítico!AA$1&lt;='Gastos Gerais'!$E$4:$E$999),-('Gastos Gerais'!$C$4:$C$999))</f>
        <v>0</v>
      </c>
      <c r="AB115" s="149">
        <f>SUMPRODUCT(-('Gastos Gerais'!$B$4:$B$999=Analítico!$B115),-(Analítico!AB$1&gt;='Gastos Gerais'!$D$4:$D$999),-(Analítico!AB$1&lt;='Gastos Gerais'!$E$4:$E$999),-('Gastos Gerais'!$C$4:$C$999))</f>
        <v>0</v>
      </c>
      <c r="AC115" s="149">
        <f>SUMPRODUCT(-('Gastos Gerais'!$B$4:$B$999=Analítico!$B115),-(Analítico!AC$1&gt;='Gastos Gerais'!$D$4:$D$999),-(Analítico!AC$1&lt;='Gastos Gerais'!$E$4:$E$999),-('Gastos Gerais'!$C$4:$C$999))</f>
        <v>0</v>
      </c>
      <c r="AD115" s="149">
        <f>SUMPRODUCT(-('Gastos Gerais'!$B$4:$B$999=Analítico!$B115),-(Analítico!AD$1&gt;='Gastos Gerais'!$D$4:$D$999),-(Analítico!AD$1&lt;='Gastos Gerais'!$E$4:$E$999),-('Gastos Gerais'!$C$4:$C$999))</f>
        <v>0</v>
      </c>
      <c r="AE115" s="149">
        <f>SUMPRODUCT(-('Gastos Gerais'!$B$4:$B$999=Analítico!$B115),-(Analítico!AE$1&gt;='Gastos Gerais'!$D$4:$D$999),-(Analítico!AE$1&lt;='Gastos Gerais'!$E$4:$E$999),-('Gastos Gerais'!$C$4:$C$999))</f>
        <v>0</v>
      </c>
      <c r="AF115" s="149">
        <f>SUMPRODUCT(-('Gastos Gerais'!$B$4:$B$999=Analítico!$B115),-(Analítico!AF$1&gt;='Gastos Gerais'!$D$4:$D$999),-(Analítico!AF$1&lt;='Gastos Gerais'!$E$4:$E$999),-('Gastos Gerais'!$C$4:$C$999))</f>
        <v>0</v>
      </c>
      <c r="AG115" s="149">
        <f>SUMPRODUCT(-('Gastos Gerais'!$B$4:$B$999=Analítico!$B115),-(Analítico!AG$1&gt;='Gastos Gerais'!$D$4:$D$999),-(Analítico!AG$1&lt;='Gastos Gerais'!$E$4:$E$999),-('Gastos Gerais'!$C$4:$C$999))</f>
        <v>0</v>
      </c>
      <c r="AH115" s="149">
        <f>SUMPRODUCT(-('Gastos Gerais'!$B$4:$B$999=Analítico!$B115),-(Analítico!AH$1&gt;='Gastos Gerais'!$D$4:$D$999),-(Analítico!AH$1&lt;='Gastos Gerais'!$E$4:$E$999),-('Gastos Gerais'!$C$4:$C$999))</f>
        <v>0</v>
      </c>
      <c r="AI115" s="149">
        <f>SUMPRODUCT(-('Gastos Gerais'!$B$4:$B$999=Analítico!$B115),-(Analítico!AI$1&gt;='Gastos Gerais'!$D$4:$D$999),-(Analítico!AI$1&lt;='Gastos Gerais'!$E$4:$E$999),-('Gastos Gerais'!$C$4:$C$999))</f>
        <v>0</v>
      </c>
      <c r="AJ115" s="149">
        <f>SUMPRODUCT(-('Gastos Gerais'!$B$4:$B$999=Analítico!$B115),-(Analítico!AJ$1&gt;='Gastos Gerais'!$D$4:$D$999),-(Analítico!AJ$1&lt;='Gastos Gerais'!$E$4:$E$999),-('Gastos Gerais'!$C$4:$C$999))</f>
        <v>0</v>
      </c>
      <c r="AK115" s="149">
        <f>SUMPRODUCT(-('Gastos Gerais'!$B$4:$B$999=Analítico!$B115),-(Analítico!AK$1&gt;='Gastos Gerais'!$D$4:$D$999),-(Analítico!AK$1&lt;='Gastos Gerais'!$E$4:$E$999),-('Gastos Gerais'!$C$4:$C$999))</f>
        <v>0</v>
      </c>
      <c r="AL115" s="149">
        <f>SUMPRODUCT(-('Gastos Gerais'!$B$4:$B$999=Analítico!$B115),-(Analítico!AL$1&gt;='Gastos Gerais'!$D$4:$D$999),-(Analítico!AL$1&lt;='Gastos Gerais'!$E$4:$E$999),-('Gastos Gerais'!$C$4:$C$999))</f>
        <v>0</v>
      </c>
      <c r="AM115" s="149">
        <f>SUMPRODUCT(-('Gastos Gerais'!$B$4:$B$999=Analítico!$B115),-(Analítico!AM$1&gt;='Gastos Gerais'!$D$4:$D$999),-(Analítico!AM$1&lt;='Gastos Gerais'!$E$4:$E$999),-('Gastos Gerais'!$C$4:$C$999))</f>
        <v>0</v>
      </c>
      <c r="AN115" s="149">
        <f>SUMPRODUCT(-('Gastos Gerais'!$B$4:$B$999=Analítico!$B115),-(Analítico!AN$1&gt;='Gastos Gerais'!$D$4:$D$999),-(Analítico!AN$1&lt;='Gastos Gerais'!$E$4:$E$999),-('Gastos Gerais'!$C$4:$C$999))</f>
        <v>0</v>
      </c>
      <c r="AO115" s="149">
        <f>SUMPRODUCT(-('Gastos Gerais'!$B$4:$B$999=Analítico!$B115),-(Analítico!AO$1&gt;='Gastos Gerais'!$D$4:$D$999),-(Analítico!AO$1&lt;='Gastos Gerais'!$E$4:$E$999),-('Gastos Gerais'!$C$4:$C$999))</f>
        <v>0</v>
      </c>
      <c r="AP115" s="149">
        <f>SUMPRODUCT(-('Gastos Gerais'!$B$4:$B$999=Analítico!$B115),-(Analítico!AP$1&gt;='Gastos Gerais'!$D$4:$D$999),-(Analítico!AP$1&lt;='Gastos Gerais'!$E$4:$E$999),-('Gastos Gerais'!$C$4:$C$999))</f>
        <v>0</v>
      </c>
      <c r="AQ115" s="149">
        <f>SUMPRODUCT(-('Gastos Gerais'!$B$4:$B$999=Analítico!$B115),-(Analítico!AQ$1&gt;='Gastos Gerais'!$D$4:$D$999),-(Analítico!AQ$1&lt;='Gastos Gerais'!$E$4:$E$999),-('Gastos Gerais'!$C$4:$C$999))</f>
        <v>0</v>
      </c>
      <c r="AR115" s="149">
        <f>SUMPRODUCT(-('Gastos Gerais'!$B$4:$B$999=Analítico!$B115),-(Analítico!AR$1&gt;='Gastos Gerais'!$D$4:$D$999),-(Analítico!AR$1&lt;='Gastos Gerais'!$E$4:$E$999),-('Gastos Gerais'!$C$4:$C$999))</f>
        <v>0</v>
      </c>
      <c r="AS115" s="149">
        <f>SUMPRODUCT(-('Gastos Gerais'!$B$4:$B$999=Analítico!$B115),-(Analítico!AS$1&gt;='Gastos Gerais'!$D$4:$D$999),-(Analítico!AS$1&lt;='Gastos Gerais'!$E$4:$E$999),-('Gastos Gerais'!$C$4:$C$999))</f>
        <v>0</v>
      </c>
      <c r="AT115" s="149">
        <f>SUMPRODUCT(-('Gastos Gerais'!$B$4:$B$999=Analítico!$B115),-(Analítico!AT$1&gt;='Gastos Gerais'!$D$4:$D$999),-(Analítico!AT$1&lt;='Gastos Gerais'!$E$4:$E$999),-('Gastos Gerais'!$C$4:$C$999))</f>
        <v>0</v>
      </c>
      <c r="AU115" s="149">
        <f>SUMPRODUCT(-('Gastos Gerais'!$B$4:$B$999=Analítico!$B115),-(Analítico!AU$1&gt;='Gastos Gerais'!$D$4:$D$999),-(Analítico!AU$1&lt;='Gastos Gerais'!$E$4:$E$999),-('Gastos Gerais'!$C$4:$C$999))</f>
        <v>0</v>
      </c>
      <c r="AV115" s="149">
        <f>SUMPRODUCT(-('Gastos Gerais'!$B$4:$B$999=Analítico!$B115),-(Analítico!AV$1&gt;='Gastos Gerais'!$D$4:$D$999),-(Analítico!AV$1&lt;='Gastos Gerais'!$E$4:$E$999),-('Gastos Gerais'!$C$4:$C$999))</f>
        <v>0</v>
      </c>
      <c r="AW115" s="149">
        <f>SUMPRODUCT(-('Gastos Gerais'!$B$4:$B$999=Analítico!$B115),-(Analítico!AW$1&gt;='Gastos Gerais'!$D$4:$D$999),-(Analítico!AW$1&lt;='Gastos Gerais'!$E$4:$E$999),-('Gastos Gerais'!$C$4:$C$999))</f>
        <v>0</v>
      </c>
      <c r="AX115" s="149">
        <f>SUMPRODUCT(-('Gastos Gerais'!$B$4:$B$999=Analítico!$B115),-(Analítico!AX$1&gt;='Gastos Gerais'!$D$4:$D$999),-(Analítico!AX$1&lt;='Gastos Gerais'!$E$4:$E$999),-('Gastos Gerais'!$C$4:$C$999))</f>
        <v>0</v>
      </c>
      <c r="AY115" s="144">
        <f t="shared" si="51"/>
        <v>0</v>
      </c>
      <c r="AZ115" s="156">
        <f t="shared" ca="1" si="52"/>
        <v>0</v>
      </c>
      <c r="BJ115" s="247"/>
      <c r="BK115" s="247"/>
    </row>
    <row r="116" spans="1:63" s="99" customFormat="1" ht="23.25" customHeight="1">
      <c r="A116" s="216" t="s">
        <v>283</v>
      </c>
      <c r="B116" s="219" t="s">
        <v>463</v>
      </c>
      <c r="C116" s="149">
        <f>SUMPRODUCT(-('Gastos Gerais'!$B$4:$B$999=Analítico!$B116),-(Analítico!C$1&gt;='Gastos Gerais'!$D$4:$D$999),-(Analítico!C$1&lt;='Gastos Gerais'!$E$4:$E$999),-('Gastos Gerais'!$C$4:$C$999))</f>
        <v>0</v>
      </c>
      <c r="D116" s="149">
        <f>SUMPRODUCT(-('Gastos Gerais'!$B$4:$B$999=Analítico!$B116),-(Analítico!D$1&gt;='Gastos Gerais'!$D$4:$D$999),-(Analítico!D$1&lt;='Gastos Gerais'!$E$4:$E$999),-('Gastos Gerais'!$C$4:$C$999))</f>
        <v>0</v>
      </c>
      <c r="E116" s="149">
        <f>SUMPRODUCT(-('Gastos Gerais'!$B$4:$B$999=Analítico!$B116),-(Analítico!E$1&gt;='Gastos Gerais'!$D$4:$D$999),-(Analítico!E$1&lt;='Gastos Gerais'!$E$4:$E$999),-('Gastos Gerais'!$C$4:$C$999))</f>
        <v>0</v>
      </c>
      <c r="F116" s="149">
        <f>SUMPRODUCT(-('Gastos Gerais'!$B$4:$B$999=Analítico!$B116),-(Analítico!F$1&gt;='Gastos Gerais'!$D$4:$D$999),-(Analítico!F$1&lt;='Gastos Gerais'!$E$4:$E$999),-('Gastos Gerais'!$C$4:$C$999))</f>
        <v>0</v>
      </c>
      <c r="G116" s="149">
        <f>SUMPRODUCT(-('Gastos Gerais'!$B$4:$B$999=Analítico!$B116),-(Analítico!G$1&gt;='Gastos Gerais'!$D$4:$D$999),-(Analítico!G$1&lt;='Gastos Gerais'!$E$4:$E$999),-('Gastos Gerais'!$C$4:$C$999))</f>
        <v>0</v>
      </c>
      <c r="H116" s="149">
        <f>SUMPRODUCT(-('Gastos Gerais'!$B$4:$B$999=Analítico!$B116),-(Analítico!H$1&gt;='Gastos Gerais'!$D$4:$D$999),-(Analítico!H$1&lt;='Gastos Gerais'!$E$4:$E$999),-('Gastos Gerais'!$C$4:$C$999))</f>
        <v>0</v>
      </c>
      <c r="I116" s="149">
        <f>SUMPRODUCT(-('Gastos Gerais'!$B$4:$B$999=Analítico!$B116),-(Analítico!I$1&gt;='Gastos Gerais'!$D$4:$D$999),-(Analítico!I$1&lt;='Gastos Gerais'!$E$4:$E$999),-('Gastos Gerais'!$C$4:$C$999))</f>
        <v>0</v>
      </c>
      <c r="J116" s="149">
        <f>SUMPRODUCT(-('Gastos Gerais'!$B$4:$B$999=Analítico!$B116),-(Analítico!J$1&gt;='Gastos Gerais'!$D$4:$D$999),-(Analítico!J$1&lt;='Gastos Gerais'!$E$4:$E$999),-('Gastos Gerais'!$C$4:$C$999))</f>
        <v>0</v>
      </c>
      <c r="K116" s="149">
        <f>SUMPRODUCT(-('Gastos Gerais'!$B$4:$B$999=Analítico!$B116),-(Analítico!K$1&gt;='Gastos Gerais'!$D$4:$D$999),-(Analítico!K$1&lt;='Gastos Gerais'!$E$4:$E$999),-('Gastos Gerais'!$C$4:$C$999))</f>
        <v>0</v>
      </c>
      <c r="L116" s="149">
        <f>SUMPRODUCT(-('Gastos Gerais'!$B$4:$B$999=Analítico!$B116),-(Analítico!L$1&gt;='Gastos Gerais'!$D$4:$D$999),-(Analítico!L$1&lt;='Gastos Gerais'!$E$4:$E$999),-('Gastos Gerais'!$C$4:$C$999))</f>
        <v>0</v>
      </c>
      <c r="M116" s="149">
        <f>SUMPRODUCT(-('Gastos Gerais'!$B$4:$B$999=Analítico!$B116),-(Analítico!M$1&gt;='Gastos Gerais'!$D$4:$D$999),-(Analítico!M$1&lt;='Gastos Gerais'!$E$4:$E$999),-('Gastos Gerais'!$C$4:$C$999))</f>
        <v>0</v>
      </c>
      <c r="N116" s="149">
        <f>SUMPRODUCT(-('Gastos Gerais'!$B$4:$B$999=Analítico!$B116),-(Analítico!N$1&gt;='Gastos Gerais'!$D$4:$D$999),-(Analítico!N$1&lt;='Gastos Gerais'!$E$4:$E$999),-('Gastos Gerais'!$C$4:$C$999))</f>
        <v>0</v>
      </c>
      <c r="O116" s="149">
        <f>SUMPRODUCT(-('Gastos Gerais'!$B$4:$B$999=Analítico!$B116),-(Analítico!O$1&gt;='Gastos Gerais'!$D$4:$D$999),-(Analítico!O$1&lt;='Gastos Gerais'!$E$4:$E$999),-('Gastos Gerais'!$C$4:$C$999))</f>
        <v>0</v>
      </c>
      <c r="P116" s="149">
        <f>SUMPRODUCT(-('Gastos Gerais'!$B$4:$B$999=Analítico!$B116),-(Analítico!P$1&gt;='Gastos Gerais'!$D$4:$D$999),-(Analítico!P$1&lt;='Gastos Gerais'!$E$4:$E$999),-('Gastos Gerais'!$C$4:$C$999))</f>
        <v>0</v>
      </c>
      <c r="Q116" s="149">
        <f>SUMPRODUCT(-('Gastos Gerais'!$B$4:$B$999=Analítico!$B116),-(Analítico!Q$1&gt;='Gastos Gerais'!$D$4:$D$999),-(Analítico!Q$1&lt;='Gastos Gerais'!$E$4:$E$999),-('Gastos Gerais'!$C$4:$C$999))</f>
        <v>0</v>
      </c>
      <c r="R116" s="149">
        <f>SUMPRODUCT(-('Gastos Gerais'!$B$4:$B$999=Analítico!$B116),-(Analítico!R$1&gt;='Gastos Gerais'!$D$4:$D$999),-(Analítico!R$1&lt;='Gastos Gerais'!$E$4:$E$999),-('Gastos Gerais'!$C$4:$C$999))</f>
        <v>0</v>
      </c>
      <c r="S116" s="149">
        <f>SUMPRODUCT(-('Gastos Gerais'!$B$4:$B$999=Analítico!$B116),-(Analítico!S$1&gt;='Gastos Gerais'!$D$4:$D$999),-(Analítico!S$1&lt;='Gastos Gerais'!$E$4:$E$999),-('Gastos Gerais'!$C$4:$C$999))</f>
        <v>0</v>
      </c>
      <c r="T116" s="149">
        <f>SUMPRODUCT(-('Gastos Gerais'!$B$4:$B$999=Analítico!$B116),-(Analítico!T$1&gt;='Gastos Gerais'!$D$4:$D$999),-(Analítico!T$1&lt;='Gastos Gerais'!$E$4:$E$999),-('Gastos Gerais'!$C$4:$C$999))</f>
        <v>0</v>
      </c>
      <c r="U116" s="149">
        <f>SUMPRODUCT(-('Gastos Gerais'!$B$4:$B$999=Analítico!$B116),-(Analítico!U$1&gt;='Gastos Gerais'!$D$4:$D$999),-(Analítico!U$1&lt;='Gastos Gerais'!$E$4:$E$999),-('Gastos Gerais'!$C$4:$C$999))</f>
        <v>0</v>
      </c>
      <c r="V116" s="149">
        <f>SUMPRODUCT(-('Gastos Gerais'!$B$4:$B$999=Analítico!$B116),-(Analítico!V$1&gt;='Gastos Gerais'!$D$4:$D$999),-(Analítico!V$1&lt;='Gastos Gerais'!$E$4:$E$999),-('Gastos Gerais'!$C$4:$C$999))</f>
        <v>0</v>
      </c>
      <c r="W116" s="149">
        <f>SUMPRODUCT(-('Gastos Gerais'!$B$4:$B$999=Analítico!$B116),-(Analítico!W$1&gt;='Gastos Gerais'!$D$4:$D$999),-(Analítico!W$1&lt;='Gastos Gerais'!$E$4:$E$999),-('Gastos Gerais'!$C$4:$C$999))</f>
        <v>0</v>
      </c>
      <c r="X116" s="149">
        <f>SUMPRODUCT(-('Gastos Gerais'!$B$4:$B$999=Analítico!$B116),-(Analítico!X$1&gt;='Gastos Gerais'!$D$4:$D$999),-(Analítico!X$1&lt;='Gastos Gerais'!$E$4:$E$999),-('Gastos Gerais'!$C$4:$C$999))</f>
        <v>0</v>
      </c>
      <c r="Y116" s="149">
        <f>SUMPRODUCT(-('Gastos Gerais'!$B$4:$B$999=Analítico!$B116),-(Analítico!Y$1&gt;='Gastos Gerais'!$D$4:$D$999),-(Analítico!Y$1&lt;='Gastos Gerais'!$E$4:$E$999),-('Gastos Gerais'!$C$4:$C$999))</f>
        <v>0</v>
      </c>
      <c r="Z116" s="149">
        <f>SUMPRODUCT(-('Gastos Gerais'!$B$4:$B$999=Analítico!$B116),-(Analítico!Z$1&gt;='Gastos Gerais'!$D$4:$D$999),-(Analítico!Z$1&lt;='Gastos Gerais'!$E$4:$E$999),-('Gastos Gerais'!$C$4:$C$999))</f>
        <v>0</v>
      </c>
      <c r="AA116" s="149">
        <f>SUMPRODUCT(-('Gastos Gerais'!$B$4:$B$999=Analítico!$B116),-(Analítico!AA$1&gt;='Gastos Gerais'!$D$4:$D$999),-(Analítico!AA$1&lt;='Gastos Gerais'!$E$4:$E$999),-('Gastos Gerais'!$C$4:$C$999))</f>
        <v>0</v>
      </c>
      <c r="AB116" s="149">
        <f>SUMPRODUCT(-('Gastos Gerais'!$B$4:$B$999=Analítico!$B116),-(Analítico!AB$1&gt;='Gastos Gerais'!$D$4:$D$999),-(Analítico!AB$1&lt;='Gastos Gerais'!$E$4:$E$999),-('Gastos Gerais'!$C$4:$C$999))</f>
        <v>0</v>
      </c>
      <c r="AC116" s="149">
        <f>SUMPRODUCT(-('Gastos Gerais'!$B$4:$B$999=Analítico!$B116),-(Analítico!AC$1&gt;='Gastos Gerais'!$D$4:$D$999),-(Analítico!AC$1&lt;='Gastos Gerais'!$E$4:$E$999),-('Gastos Gerais'!$C$4:$C$999))</f>
        <v>0</v>
      </c>
      <c r="AD116" s="149">
        <f>SUMPRODUCT(-('Gastos Gerais'!$B$4:$B$999=Analítico!$B116),-(Analítico!AD$1&gt;='Gastos Gerais'!$D$4:$D$999),-(Analítico!AD$1&lt;='Gastos Gerais'!$E$4:$E$999),-('Gastos Gerais'!$C$4:$C$999))</f>
        <v>0</v>
      </c>
      <c r="AE116" s="149">
        <f>SUMPRODUCT(-('Gastos Gerais'!$B$4:$B$999=Analítico!$B116),-(Analítico!AE$1&gt;='Gastos Gerais'!$D$4:$D$999),-(Analítico!AE$1&lt;='Gastos Gerais'!$E$4:$E$999),-('Gastos Gerais'!$C$4:$C$999))</f>
        <v>0</v>
      </c>
      <c r="AF116" s="149">
        <f>SUMPRODUCT(-('Gastos Gerais'!$B$4:$B$999=Analítico!$B116),-(Analítico!AF$1&gt;='Gastos Gerais'!$D$4:$D$999),-(Analítico!AF$1&lt;='Gastos Gerais'!$E$4:$E$999),-('Gastos Gerais'!$C$4:$C$999))</f>
        <v>0</v>
      </c>
      <c r="AG116" s="149">
        <f>SUMPRODUCT(-('Gastos Gerais'!$B$4:$B$999=Analítico!$B116),-(Analítico!AG$1&gt;='Gastos Gerais'!$D$4:$D$999),-(Analítico!AG$1&lt;='Gastos Gerais'!$E$4:$E$999),-('Gastos Gerais'!$C$4:$C$999))</f>
        <v>0</v>
      </c>
      <c r="AH116" s="149">
        <f>SUMPRODUCT(-('Gastos Gerais'!$B$4:$B$999=Analítico!$B116),-(Analítico!AH$1&gt;='Gastos Gerais'!$D$4:$D$999),-(Analítico!AH$1&lt;='Gastos Gerais'!$E$4:$E$999),-('Gastos Gerais'!$C$4:$C$999))</f>
        <v>0</v>
      </c>
      <c r="AI116" s="149">
        <f>SUMPRODUCT(-('Gastos Gerais'!$B$4:$B$999=Analítico!$B116),-(Analítico!AI$1&gt;='Gastos Gerais'!$D$4:$D$999),-(Analítico!AI$1&lt;='Gastos Gerais'!$E$4:$E$999),-('Gastos Gerais'!$C$4:$C$999))</f>
        <v>0</v>
      </c>
      <c r="AJ116" s="149">
        <f>SUMPRODUCT(-('Gastos Gerais'!$B$4:$B$999=Analítico!$B116),-(Analítico!AJ$1&gt;='Gastos Gerais'!$D$4:$D$999),-(Analítico!AJ$1&lt;='Gastos Gerais'!$E$4:$E$999),-('Gastos Gerais'!$C$4:$C$999))</f>
        <v>0</v>
      </c>
      <c r="AK116" s="149">
        <f>SUMPRODUCT(-('Gastos Gerais'!$B$4:$B$999=Analítico!$B116),-(Analítico!AK$1&gt;='Gastos Gerais'!$D$4:$D$999),-(Analítico!AK$1&lt;='Gastos Gerais'!$E$4:$E$999),-('Gastos Gerais'!$C$4:$C$999))</f>
        <v>0</v>
      </c>
      <c r="AL116" s="149">
        <f>SUMPRODUCT(-('Gastos Gerais'!$B$4:$B$999=Analítico!$B116),-(Analítico!AL$1&gt;='Gastos Gerais'!$D$4:$D$999),-(Analítico!AL$1&lt;='Gastos Gerais'!$E$4:$E$999),-('Gastos Gerais'!$C$4:$C$999))</f>
        <v>0</v>
      </c>
      <c r="AM116" s="149">
        <f>SUMPRODUCT(-('Gastos Gerais'!$B$4:$B$999=Analítico!$B116),-(Analítico!AM$1&gt;='Gastos Gerais'!$D$4:$D$999),-(Analítico!AM$1&lt;='Gastos Gerais'!$E$4:$E$999),-('Gastos Gerais'!$C$4:$C$999))</f>
        <v>0</v>
      </c>
      <c r="AN116" s="149">
        <f>SUMPRODUCT(-('Gastos Gerais'!$B$4:$B$999=Analítico!$B116),-(Analítico!AN$1&gt;='Gastos Gerais'!$D$4:$D$999),-(Analítico!AN$1&lt;='Gastos Gerais'!$E$4:$E$999),-('Gastos Gerais'!$C$4:$C$999))</f>
        <v>0</v>
      </c>
      <c r="AO116" s="149">
        <f>SUMPRODUCT(-('Gastos Gerais'!$B$4:$B$999=Analítico!$B116),-(Analítico!AO$1&gt;='Gastos Gerais'!$D$4:$D$999),-(Analítico!AO$1&lt;='Gastos Gerais'!$E$4:$E$999),-('Gastos Gerais'!$C$4:$C$999))</f>
        <v>0</v>
      </c>
      <c r="AP116" s="149">
        <f>SUMPRODUCT(-('Gastos Gerais'!$B$4:$B$999=Analítico!$B116),-(Analítico!AP$1&gt;='Gastos Gerais'!$D$4:$D$999),-(Analítico!AP$1&lt;='Gastos Gerais'!$E$4:$E$999),-('Gastos Gerais'!$C$4:$C$999))</f>
        <v>0</v>
      </c>
      <c r="AQ116" s="149">
        <f>SUMPRODUCT(-('Gastos Gerais'!$B$4:$B$999=Analítico!$B116),-(Analítico!AQ$1&gt;='Gastos Gerais'!$D$4:$D$999),-(Analítico!AQ$1&lt;='Gastos Gerais'!$E$4:$E$999),-('Gastos Gerais'!$C$4:$C$999))</f>
        <v>0</v>
      </c>
      <c r="AR116" s="149">
        <f>SUMPRODUCT(-('Gastos Gerais'!$B$4:$B$999=Analítico!$B116),-(Analítico!AR$1&gt;='Gastos Gerais'!$D$4:$D$999),-(Analítico!AR$1&lt;='Gastos Gerais'!$E$4:$E$999),-('Gastos Gerais'!$C$4:$C$999))</f>
        <v>0</v>
      </c>
      <c r="AS116" s="149">
        <f>SUMPRODUCT(-('Gastos Gerais'!$B$4:$B$999=Analítico!$B116),-(Analítico!AS$1&gt;='Gastos Gerais'!$D$4:$D$999),-(Analítico!AS$1&lt;='Gastos Gerais'!$E$4:$E$999),-('Gastos Gerais'!$C$4:$C$999))</f>
        <v>0</v>
      </c>
      <c r="AT116" s="149">
        <f>SUMPRODUCT(-('Gastos Gerais'!$B$4:$B$999=Analítico!$B116),-(Analítico!AT$1&gt;='Gastos Gerais'!$D$4:$D$999),-(Analítico!AT$1&lt;='Gastos Gerais'!$E$4:$E$999),-('Gastos Gerais'!$C$4:$C$999))</f>
        <v>0</v>
      </c>
      <c r="AU116" s="149">
        <f>SUMPRODUCT(-('Gastos Gerais'!$B$4:$B$999=Analítico!$B116),-(Analítico!AU$1&gt;='Gastos Gerais'!$D$4:$D$999),-(Analítico!AU$1&lt;='Gastos Gerais'!$E$4:$E$999),-('Gastos Gerais'!$C$4:$C$999))</f>
        <v>0</v>
      </c>
      <c r="AV116" s="149">
        <f>SUMPRODUCT(-('Gastos Gerais'!$B$4:$B$999=Analítico!$B116),-(Analítico!AV$1&gt;='Gastos Gerais'!$D$4:$D$999),-(Analítico!AV$1&lt;='Gastos Gerais'!$E$4:$E$999),-('Gastos Gerais'!$C$4:$C$999))</f>
        <v>0</v>
      </c>
      <c r="AW116" s="149">
        <f>SUMPRODUCT(-('Gastos Gerais'!$B$4:$B$999=Analítico!$B116),-(Analítico!AW$1&gt;='Gastos Gerais'!$D$4:$D$999),-(Analítico!AW$1&lt;='Gastos Gerais'!$E$4:$E$999),-('Gastos Gerais'!$C$4:$C$999))</f>
        <v>0</v>
      </c>
      <c r="AX116" s="149">
        <f>SUMPRODUCT(-('Gastos Gerais'!$B$4:$B$999=Analítico!$B116),-(Analítico!AX$1&gt;='Gastos Gerais'!$D$4:$D$999),-(Analítico!AX$1&lt;='Gastos Gerais'!$E$4:$E$999),-('Gastos Gerais'!$C$4:$C$999))</f>
        <v>0</v>
      </c>
      <c r="AY116" s="144">
        <f t="shared" ref="AY116:AY163" si="53">SUM(C116:AX116)</f>
        <v>0</v>
      </c>
      <c r="AZ116" s="156">
        <f t="shared" ca="1" si="52"/>
        <v>0</v>
      </c>
      <c r="BJ116" s="247"/>
      <c r="BK116" s="247"/>
    </row>
    <row r="117" spans="1:63" s="99" customFormat="1" ht="23.25" customHeight="1">
      <c r="A117" s="216" t="s">
        <v>395</v>
      </c>
      <c r="B117" s="219" t="s">
        <v>464</v>
      </c>
      <c r="C117" s="149">
        <f>SUMPRODUCT(-('Gastos Gerais'!$B$4:$B$999=Analítico!$B117),-(Analítico!C$1&gt;='Gastos Gerais'!$D$4:$D$999),-(Analítico!C$1&lt;='Gastos Gerais'!$E$4:$E$999),-('Gastos Gerais'!$C$4:$C$999))</f>
        <v>0</v>
      </c>
      <c r="D117" s="149">
        <f>SUMPRODUCT(-('Gastos Gerais'!$B$4:$B$999=Analítico!$B117),-(Analítico!D$1&gt;='Gastos Gerais'!$D$4:$D$999),-(Analítico!D$1&lt;='Gastos Gerais'!$E$4:$E$999),-('Gastos Gerais'!$C$4:$C$999))</f>
        <v>0</v>
      </c>
      <c r="E117" s="149">
        <f>SUMPRODUCT(-('Gastos Gerais'!$B$4:$B$999=Analítico!$B117),-(Analítico!E$1&gt;='Gastos Gerais'!$D$4:$D$999),-(Analítico!E$1&lt;='Gastos Gerais'!$E$4:$E$999),-('Gastos Gerais'!$C$4:$C$999))</f>
        <v>0</v>
      </c>
      <c r="F117" s="149">
        <f>SUMPRODUCT(-('Gastos Gerais'!$B$4:$B$999=Analítico!$B117),-(Analítico!F$1&gt;='Gastos Gerais'!$D$4:$D$999),-(Analítico!F$1&lt;='Gastos Gerais'!$E$4:$E$999),-('Gastos Gerais'!$C$4:$C$999))</f>
        <v>0</v>
      </c>
      <c r="G117" s="149">
        <f>SUMPRODUCT(-('Gastos Gerais'!$B$4:$B$999=Analítico!$B117),-(Analítico!G$1&gt;='Gastos Gerais'!$D$4:$D$999),-(Analítico!G$1&lt;='Gastos Gerais'!$E$4:$E$999),-('Gastos Gerais'!$C$4:$C$999))</f>
        <v>0</v>
      </c>
      <c r="H117" s="149">
        <f>SUMPRODUCT(-('Gastos Gerais'!$B$4:$B$999=Analítico!$B117),-(Analítico!H$1&gt;='Gastos Gerais'!$D$4:$D$999),-(Analítico!H$1&lt;='Gastos Gerais'!$E$4:$E$999),-('Gastos Gerais'!$C$4:$C$999))</f>
        <v>0</v>
      </c>
      <c r="I117" s="149">
        <f>SUMPRODUCT(-('Gastos Gerais'!$B$4:$B$999=Analítico!$B117),-(Analítico!I$1&gt;='Gastos Gerais'!$D$4:$D$999),-(Analítico!I$1&lt;='Gastos Gerais'!$E$4:$E$999),-('Gastos Gerais'!$C$4:$C$999))</f>
        <v>500</v>
      </c>
      <c r="J117" s="149">
        <f>SUMPRODUCT(-('Gastos Gerais'!$B$4:$B$999=Analítico!$B117),-(Analítico!J$1&gt;='Gastos Gerais'!$D$4:$D$999),-(Analítico!J$1&lt;='Gastos Gerais'!$E$4:$E$999),-('Gastos Gerais'!$C$4:$C$999))</f>
        <v>500</v>
      </c>
      <c r="K117" s="149">
        <f>SUMPRODUCT(-('Gastos Gerais'!$B$4:$B$999=Analítico!$B117),-(Analítico!K$1&gt;='Gastos Gerais'!$D$4:$D$999),-(Analítico!K$1&lt;='Gastos Gerais'!$E$4:$E$999),-('Gastos Gerais'!$C$4:$C$999))</f>
        <v>500</v>
      </c>
      <c r="L117" s="149">
        <f>SUMPRODUCT(-('Gastos Gerais'!$B$4:$B$999=Analítico!$B117),-(Analítico!L$1&gt;='Gastos Gerais'!$D$4:$D$999),-(Analítico!L$1&lt;='Gastos Gerais'!$E$4:$E$999),-('Gastos Gerais'!$C$4:$C$999))</f>
        <v>500</v>
      </c>
      <c r="M117" s="149">
        <f>SUMPRODUCT(-('Gastos Gerais'!$B$4:$B$999=Analítico!$B117),-(Analítico!M$1&gt;='Gastos Gerais'!$D$4:$D$999),-(Analítico!M$1&lt;='Gastos Gerais'!$E$4:$E$999),-('Gastos Gerais'!$C$4:$C$999))</f>
        <v>500</v>
      </c>
      <c r="N117" s="149">
        <f>SUMPRODUCT(-('Gastos Gerais'!$B$4:$B$999=Analítico!$B117),-(Analítico!N$1&gt;='Gastos Gerais'!$D$4:$D$999),-(Analítico!N$1&lt;='Gastos Gerais'!$E$4:$E$999),-('Gastos Gerais'!$C$4:$C$999))</f>
        <v>500</v>
      </c>
      <c r="O117" s="149">
        <f>SUMPRODUCT(-('Gastos Gerais'!$B$4:$B$999=Analítico!$B117),-(Analítico!O$1&gt;='Gastos Gerais'!$D$4:$D$999),-(Analítico!O$1&lt;='Gastos Gerais'!$E$4:$E$999),-('Gastos Gerais'!$C$4:$C$999))</f>
        <v>500</v>
      </c>
      <c r="P117" s="149">
        <f>SUMPRODUCT(-('Gastos Gerais'!$B$4:$B$999=Analítico!$B117),-(Analítico!P$1&gt;='Gastos Gerais'!$D$4:$D$999),-(Analítico!P$1&lt;='Gastos Gerais'!$E$4:$E$999),-('Gastos Gerais'!$C$4:$C$999))</f>
        <v>500</v>
      </c>
      <c r="Q117" s="149">
        <f>SUMPRODUCT(-('Gastos Gerais'!$B$4:$B$999=Analítico!$B117),-(Analítico!Q$1&gt;='Gastos Gerais'!$D$4:$D$999),-(Analítico!Q$1&lt;='Gastos Gerais'!$E$4:$E$999),-('Gastos Gerais'!$C$4:$C$999))</f>
        <v>500</v>
      </c>
      <c r="R117" s="149">
        <f>SUMPRODUCT(-('Gastos Gerais'!$B$4:$B$999=Analítico!$B117),-(Analítico!R$1&gt;='Gastos Gerais'!$D$4:$D$999),-(Analítico!R$1&lt;='Gastos Gerais'!$E$4:$E$999),-('Gastos Gerais'!$C$4:$C$999))</f>
        <v>500</v>
      </c>
      <c r="S117" s="149">
        <f>SUMPRODUCT(-('Gastos Gerais'!$B$4:$B$999=Analítico!$B117),-(Analítico!S$1&gt;='Gastos Gerais'!$D$4:$D$999),-(Analítico!S$1&lt;='Gastos Gerais'!$E$4:$E$999),-('Gastos Gerais'!$C$4:$C$999))</f>
        <v>500</v>
      </c>
      <c r="T117" s="149">
        <f>SUMPRODUCT(-('Gastos Gerais'!$B$4:$B$999=Analítico!$B117),-(Analítico!T$1&gt;='Gastos Gerais'!$D$4:$D$999),-(Analítico!T$1&lt;='Gastos Gerais'!$E$4:$E$999),-('Gastos Gerais'!$C$4:$C$999))</f>
        <v>500</v>
      </c>
      <c r="U117" s="149">
        <f>SUMPRODUCT(-('Gastos Gerais'!$B$4:$B$999=Analítico!$B117),-(Analítico!U$1&gt;='Gastos Gerais'!$D$4:$D$999),-(Analítico!U$1&lt;='Gastos Gerais'!$E$4:$E$999),-('Gastos Gerais'!$C$4:$C$999))</f>
        <v>500</v>
      </c>
      <c r="V117" s="149">
        <f>SUMPRODUCT(-('Gastos Gerais'!$B$4:$B$999=Analítico!$B117),-(Analítico!V$1&gt;='Gastos Gerais'!$D$4:$D$999),-(Analítico!V$1&lt;='Gastos Gerais'!$E$4:$E$999),-('Gastos Gerais'!$C$4:$C$999))</f>
        <v>500</v>
      </c>
      <c r="W117" s="149">
        <f>SUMPRODUCT(-('Gastos Gerais'!$B$4:$B$999=Analítico!$B117),-(Analítico!W$1&gt;='Gastos Gerais'!$D$4:$D$999),-(Analítico!W$1&lt;='Gastos Gerais'!$E$4:$E$999),-('Gastos Gerais'!$C$4:$C$999))</f>
        <v>500</v>
      </c>
      <c r="X117" s="149">
        <f>SUMPRODUCT(-('Gastos Gerais'!$B$4:$B$999=Analítico!$B117),-(Analítico!X$1&gt;='Gastos Gerais'!$D$4:$D$999),-(Analítico!X$1&lt;='Gastos Gerais'!$E$4:$E$999),-('Gastos Gerais'!$C$4:$C$999))</f>
        <v>500</v>
      </c>
      <c r="Y117" s="149">
        <f>SUMPRODUCT(-('Gastos Gerais'!$B$4:$B$999=Analítico!$B117),-(Analítico!Y$1&gt;='Gastos Gerais'!$D$4:$D$999),-(Analítico!Y$1&lt;='Gastos Gerais'!$E$4:$E$999),-('Gastos Gerais'!$C$4:$C$999))</f>
        <v>500</v>
      </c>
      <c r="Z117" s="149">
        <f>SUMPRODUCT(-('Gastos Gerais'!$B$4:$B$999=Analítico!$B117),-(Analítico!Z$1&gt;='Gastos Gerais'!$D$4:$D$999),-(Analítico!Z$1&lt;='Gastos Gerais'!$E$4:$E$999),-('Gastos Gerais'!$C$4:$C$999))</f>
        <v>500</v>
      </c>
      <c r="AA117" s="149">
        <f>SUMPRODUCT(-('Gastos Gerais'!$B$4:$B$999=Analítico!$B117),-(Analítico!AA$1&gt;='Gastos Gerais'!$D$4:$D$999),-(Analítico!AA$1&lt;='Gastos Gerais'!$E$4:$E$999),-('Gastos Gerais'!$C$4:$C$999))</f>
        <v>500</v>
      </c>
      <c r="AB117" s="149">
        <f>SUMPRODUCT(-('Gastos Gerais'!$B$4:$B$999=Analítico!$B117),-(Analítico!AB$1&gt;='Gastos Gerais'!$D$4:$D$999),-(Analítico!AB$1&lt;='Gastos Gerais'!$E$4:$E$999),-('Gastos Gerais'!$C$4:$C$999))</f>
        <v>500</v>
      </c>
      <c r="AC117" s="149">
        <f>SUMPRODUCT(-('Gastos Gerais'!$B$4:$B$999=Analítico!$B117),-(Analítico!AC$1&gt;='Gastos Gerais'!$D$4:$D$999),-(Analítico!AC$1&lt;='Gastos Gerais'!$E$4:$E$999),-('Gastos Gerais'!$C$4:$C$999))</f>
        <v>500</v>
      </c>
      <c r="AD117" s="149">
        <f>SUMPRODUCT(-('Gastos Gerais'!$B$4:$B$999=Analítico!$B117),-(Analítico!AD$1&gt;='Gastos Gerais'!$D$4:$D$999),-(Analítico!AD$1&lt;='Gastos Gerais'!$E$4:$E$999),-('Gastos Gerais'!$C$4:$C$999))</f>
        <v>500</v>
      </c>
      <c r="AE117" s="149">
        <f>SUMPRODUCT(-('Gastos Gerais'!$B$4:$B$999=Analítico!$B117),-(Analítico!AE$1&gt;='Gastos Gerais'!$D$4:$D$999),-(Analítico!AE$1&lt;='Gastos Gerais'!$E$4:$E$999),-('Gastos Gerais'!$C$4:$C$999))</f>
        <v>500</v>
      </c>
      <c r="AF117" s="149">
        <f>SUMPRODUCT(-('Gastos Gerais'!$B$4:$B$999=Analítico!$B117),-(Analítico!AF$1&gt;='Gastos Gerais'!$D$4:$D$999),-(Analítico!AF$1&lt;='Gastos Gerais'!$E$4:$E$999),-('Gastos Gerais'!$C$4:$C$999))</f>
        <v>500</v>
      </c>
      <c r="AG117" s="149">
        <f>SUMPRODUCT(-('Gastos Gerais'!$B$4:$B$999=Analítico!$B117),-(Analítico!AG$1&gt;='Gastos Gerais'!$D$4:$D$999),-(Analítico!AG$1&lt;='Gastos Gerais'!$E$4:$E$999),-('Gastos Gerais'!$C$4:$C$999))</f>
        <v>500</v>
      </c>
      <c r="AH117" s="149">
        <f>SUMPRODUCT(-('Gastos Gerais'!$B$4:$B$999=Analítico!$B117),-(Analítico!AH$1&gt;='Gastos Gerais'!$D$4:$D$999),-(Analítico!AH$1&lt;='Gastos Gerais'!$E$4:$E$999),-('Gastos Gerais'!$C$4:$C$999))</f>
        <v>500</v>
      </c>
      <c r="AI117" s="149">
        <f>SUMPRODUCT(-('Gastos Gerais'!$B$4:$B$999=Analítico!$B117),-(Analítico!AI$1&gt;='Gastos Gerais'!$D$4:$D$999),-(Analítico!AI$1&lt;='Gastos Gerais'!$E$4:$E$999),-('Gastos Gerais'!$C$4:$C$999))</f>
        <v>500</v>
      </c>
      <c r="AJ117" s="149">
        <f>SUMPRODUCT(-('Gastos Gerais'!$B$4:$B$999=Analítico!$B117),-(Analítico!AJ$1&gt;='Gastos Gerais'!$D$4:$D$999),-(Analítico!AJ$1&lt;='Gastos Gerais'!$E$4:$E$999),-('Gastos Gerais'!$C$4:$C$999))</f>
        <v>500</v>
      </c>
      <c r="AK117" s="149">
        <f>SUMPRODUCT(-('Gastos Gerais'!$B$4:$B$999=Analítico!$B117),-(Analítico!AK$1&gt;='Gastos Gerais'!$D$4:$D$999),-(Analítico!AK$1&lt;='Gastos Gerais'!$E$4:$E$999),-('Gastos Gerais'!$C$4:$C$999))</f>
        <v>500</v>
      </c>
      <c r="AL117" s="149">
        <f>SUMPRODUCT(-('Gastos Gerais'!$B$4:$B$999=Analítico!$B117),-(Analítico!AL$1&gt;='Gastos Gerais'!$D$4:$D$999),-(Analítico!AL$1&lt;='Gastos Gerais'!$E$4:$E$999),-('Gastos Gerais'!$C$4:$C$999))</f>
        <v>500</v>
      </c>
      <c r="AM117" s="149">
        <f>SUMPRODUCT(-('Gastos Gerais'!$B$4:$B$999=Analítico!$B117),-(Analítico!AM$1&gt;='Gastos Gerais'!$D$4:$D$999),-(Analítico!AM$1&lt;='Gastos Gerais'!$E$4:$E$999),-('Gastos Gerais'!$C$4:$C$999))</f>
        <v>500</v>
      </c>
      <c r="AN117" s="149">
        <f>SUMPRODUCT(-('Gastos Gerais'!$B$4:$B$999=Analítico!$B117),-(Analítico!AN$1&gt;='Gastos Gerais'!$D$4:$D$999),-(Analítico!AN$1&lt;='Gastos Gerais'!$E$4:$E$999),-('Gastos Gerais'!$C$4:$C$999))</f>
        <v>500</v>
      </c>
      <c r="AO117" s="149">
        <f>SUMPRODUCT(-('Gastos Gerais'!$B$4:$B$999=Analítico!$B117),-(Analítico!AO$1&gt;='Gastos Gerais'!$D$4:$D$999),-(Analítico!AO$1&lt;='Gastos Gerais'!$E$4:$E$999),-('Gastos Gerais'!$C$4:$C$999))</f>
        <v>500</v>
      </c>
      <c r="AP117" s="149">
        <f>SUMPRODUCT(-('Gastos Gerais'!$B$4:$B$999=Analítico!$B117),-(Analítico!AP$1&gt;='Gastos Gerais'!$D$4:$D$999),-(Analítico!AP$1&lt;='Gastos Gerais'!$E$4:$E$999),-('Gastos Gerais'!$C$4:$C$999))</f>
        <v>500</v>
      </c>
      <c r="AQ117" s="149">
        <f>SUMPRODUCT(-('Gastos Gerais'!$B$4:$B$999=Analítico!$B117),-(Analítico!AQ$1&gt;='Gastos Gerais'!$D$4:$D$999),-(Analítico!AQ$1&lt;='Gastos Gerais'!$E$4:$E$999),-('Gastos Gerais'!$C$4:$C$999))</f>
        <v>500</v>
      </c>
      <c r="AR117" s="149">
        <f>SUMPRODUCT(-('Gastos Gerais'!$B$4:$B$999=Analítico!$B117),-(Analítico!AR$1&gt;='Gastos Gerais'!$D$4:$D$999),-(Analítico!AR$1&lt;='Gastos Gerais'!$E$4:$E$999),-('Gastos Gerais'!$C$4:$C$999))</f>
        <v>500</v>
      </c>
      <c r="AS117" s="149">
        <f>SUMPRODUCT(-('Gastos Gerais'!$B$4:$B$999=Analítico!$B117),-(Analítico!AS$1&gt;='Gastos Gerais'!$D$4:$D$999),-(Analítico!AS$1&lt;='Gastos Gerais'!$E$4:$E$999),-('Gastos Gerais'!$C$4:$C$999))</f>
        <v>0</v>
      </c>
      <c r="AT117" s="149">
        <f>SUMPRODUCT(-('Gastos Gerais'!$B$4:$B$999=Analítico!$B117),-(Analítico!AT$1&gt;='Gastos Gerais'!$D$4:$D$999),-(Analítico!AT$1&lt;='Gastos Gerais'!$E$4:$E$999),-('Gastos Gerais'!$C$4:$C$999))</f>
        <v>0</v>
      </c>
      <c r="AU117" s="149">
        <f>SUMPRODUCT(-('Gastos Gerais'!$B$4:$B$999=Analítico!$B117),-(Analítico!AU$1&gt;='Gastos Gerais'!$D$4:$D$999),-(Analítico!AU$1&lt;='Gastos Gerais'!$E$4:$E$999),-('Gastos Gerais'!$C$4:$C$999))</f>
        <v>0</v>
      </c>
      <c r="AV117" s="149">
        <f>SUMPRODUCT(-('Gastos Gerais'!$B$4:$B$999=Analítico!$B117),-(Analítico!AV$1&gt;='Gastos Gerais'!$D$4:$D$999),-(Analítico!AV$1&lt;='Gastos Gerais'!$E$4:$E$999),-('Gastos Gerais'!$C$4:$C$999))</f>
        <v>0</v>
      </c>
      <c r="AW117" s="149">
        <f>SUMPRODUCT(-('Gastos Gerais'!$B$4:$B$999=Analítico!$B117),-(Analítico!AW$1&gt;='Gastos Gerais'!$D$4:$D$999),-(Analítico!AW$1&lt;='Gastos Gerais'!$E$4:$E$999),-('Gastos Gerais'!$C$4:$C$999))</f>
        <v>0</v>
      </c>
      <c r="AX117" s="149">
        <f>SUMPRODUCT(-('Gastos Gerais'!$B$4:$B$999=Analítico!$B117),-(Analítico!AX$1&gt;='Gastos Gerais'!$D$4:$D$999),-(Analítico!AX$1&lt;='Gastos Gerais'!$E$4:$E$999),-('Gastos Gerais'!$C$4:$C$999))</f>
        <v>0</v>
      </c>
      <c r="AY117" s="144">
        <f t="shared" si="53"/>
        <v>18000</v>
      </c>
      <c r="AZ117" s="156">
        <f t="shared" ca="1" si="52"/>
        <v>1.50236479326001E-4</v>
      </c>
      <c r="BJ117" s="247"/>
      <c r="BK117" s="247"/>
    </row>
    <row r="118" spans="1:63" s="99" customFormat="1" ht="23.25" customHeight="1">
      <c r="A118" s="216" t="s">
        <v>396</v>
      </c>
      <c r="B118" s="219" t="s">
        <v>465</v>
      </c>
      <c r="C118" s="149">
        <f>SUMPRODUCT(-('Gastos Gerais'!$B$4:$B$999=Analítico!$B118),-(Analítico!C$1&gt;='Gastos Gerais'!$D$4:$D$999),-(Analítico!C$1&lt;='Gastos Gerais'!$E$4:$E$999),-('Gastos Gerais'!$C$4:$C$999))</f>
        <v>0</v>
      </c>
      <c r="D118" s="149">
        <f>SUMPRODUCT(-('Gastos Gerais'!$B$4:$B$999=Analítico!$B118),-(Analítico!D$1&gt;='Gastos Gerais'!$D$4:$D$999),-(Analítico!D$1&lt;='Gastos Gerais'!$E$4:$E$999),-('Gastos Gerais'!$C$4:$C$999))</f>
        <v>3150</v>
      </c>
      <c r="E118" s="149">
        <f>SUMPRODUCT(-('Gastos Gerais'!$B$4:$B$999=Analítico!$B118),-(Analítico!E$1&gt;='Gastos Gerais'!$D$4:$D$999),-(Analítico!E$1&lt;='Gastos Gerais'!$E$4:$E$999),-('Gastos Gerais'!$C$4:$C$999))</f>
        <v>3150</v>
      </c>
      <c r="F118" s="149">
        <f>SUMPRODUCT(-('Gastos Gerais'!$B$4:$B$999=Analítico!$B118),-(Analítico!F$1&gt;='Gastos Gerais'!$D$4:$D$999),-(Analítico!F$1&lt;='Gastos Gerais'!$E$4:$E$999),-('Gastos Gerais'!$C$4:$C$999))</f>
        <v>3150</v>
      </c>
      <c r="G118" s="149">
        <f>SUMPRODUCT(-('Gastos Gerais'!$B$4:$B$999=Analítico!$B118),-(Analítico!G$1&gt;='Gastos Gerais'!$D$4:$D$999),-(Analítico!G$1&lt;='Gastos Gerais'!$E$4:$E$999),-('Gastos Gerais'!$C$4:$C$999))</f>
        <v>3150</v>
      </c>
      <c r="H118" s="149">
        <f>SUMPRODUCT(-('Gastos Gerais'!$B$4:$B$999=Analítico!$B118),-(Analítico!H$1&gt;='Gastos Gerais'!$D$4:$D$999),-(Analítico!H$1&lt;='Gastos Gerais'!$E$4:$E$999),-('Gastos Gerais'!$C$4:$C$999))</f>
        <v>3150</v>
      </c>
      <c r="I118" s="149">
        <f>SUMPRODUCT(-('Gastos Gerais'!$B$4:$B$999=Analítico!$B118),-(Analítico!I$1&gt;='Gastos Gerais'!$D$4:$D$999),-(Analítico!I$1&lt;='Gastos Gerais'!$E$4:$E$999),-('Gastos Gerais'!$C$4:$C$999))</f>
        <v>3150</v>
      </c>
      <c r="J118" s="149">
        <f>SUMPRODUCT(-('Gastos Gerais'!$B$4:$B$999=Analítico!$B118),-(Analítico!J$1&gt;='Gastos Gerais'!$D$4:$D$999),-(Analítico!J$1&lt;='Gastos Gerais'!$E$4:$E$999),-('Gastos Gerais'!$C$4:$C$999))</f>
        <v>3150</v>
      </c>
      <c r="K118" s="149">
        <f>SUMPRODUCT(-('Gastos Gerais'!$B$4:$B$999=Analítico!$B118),-(Analítico!K$1&gt;='Gastos Gerais'!$D$4:$D$999),-(Analítico!K$1&lt;='Gastos Gerais'!$E$4:$E$999),-('Gastos Gerais'!$C$4:$C$999))</f>
        <v>3150</v>
      </c>
      <c r="L118" s="149">
        <f>SUMPRODUCT(-('Gastos Gerais'!$B$4:$B$999=Analítico!$B118),-(Analítico!L$1&gt;='Gastos Gerais'!$D$4:$D$999),-(Analítico!L$1&lt;='Gastos Gerais'!$E$4:$E$999),-('Gastos Gerais'!$C$4:$C$999))</f>
        <v>3150</v>
      </c>
      <c r="M118" s="149">
        <f>SUMPRODUCT(-('Gastos Gerais'!$B$4:$B$999=Analítico!$B118),-(Analítico!M$1&gt;='Gastos Gerais'!$D$4:$D$999),-(Analítico!M$1&lt;='Gastos Gerais'!$E$4:$E$999),-('Gastos Gerais'!$C$4:$C$999))</f>
        <v>3150</v>
      </c>
      <c r="N118" s="149">
        <f>SUMPRODUCT(-('Gastos Gerais'!$B$4:$B$999=Analítico!$B118),-(Analítico!N$1&gt;='Gastos Gerais'!$D$4:$D$999),-(Analítico!N$1&lt;='Gastos Gerais'!$E$4:$E$999),-('Gastos Gerais'!$C$4:$C$999))</f>
        <v>3150</v>
      </c>
      <c r="O118" s="149">
        <f>SUMPRODUCT(-('Gastos Gerais'!$B$4:$B$999=Analítico!$B118),-(Analítico!O$1&gt;='Gastos Gerais'!$D$4:$D$999),-(Analítico!O$1&lt;='Gastos Gerais'!$E$4:$E$999),-('Gastos Gerais'!$C$4:$C$999))</f>
        <v>3150</v>
      </c>
      <c r="P118" s="149">
        <f>SUMPRODUCT(-('Gastos Gerais'!$B$4:$B$999=Analítico!$B118),-(Analítico!P$1&gt;='Gastos Gerais'!$D$4:$D$999),-(Analítico!P$1&lt;='Gastos Gerais'!$E$4:$E$999),-('Gastos Gerais'!$C$4:$C$999))</f>
        <v>3150</v>
      </c>
      <c r="Q118" s="149">
        <f>SUMPRODUCT(-('Gastos Gerais'!$B$4:$B$999=Analítico!$B118),-(Analítico!Q$1&gt;='Gastos Gerais'!$D$4:$D$999),-(Analítico!Q$1&lt;='Gastos Gerais'!$E$4:$E$999),-('Gastos Gerais'!$C$4:$C$999))</f>
        <v>3150</v>
      </c>
      <c r="R118" s="149">
        <f>SUMPRODUCT(-('Gastos Gerais'!$B$4:$B$999=Analítico!$B118),-(Analítico!R$1&gt;='Gastos Gerais'!$D$4:$D$999),-(Analítico!R$1&lt;='Gastos Gerais'!$E$4:$E$999),-('Gastos Gerais'!$C$4:$C$999))</f>
        <v>3150</v>
      </c>
      <c r="S118" s="149">
        <f>SUMPRODUCT(-('Gastos Gerais'!$B$4:$B$999=Analítico!$B118),-(Analítico!S$1&gt;='Gastos Gerais'!$D$4:$D$999),-(Analítico!S$1&lt;='Gastos Gerais'!$E$4:$E$999),-('Gastos Gerais'!$C$4:$C$999))</f>
        <v>3150</v>
      </c>
      <c r="T118" s="149">
        <f>SUMPRODUCT(-('Gastos Gerais'!$B$4:$B$999=Analítico!$B118),-(Analítico!T$1&gt;='Gastos Gerais'!$D$4:$D$999),-(Analítico!T$1&lt;='Gastos Gerais'!$E$4:$E$999),-('Gastos Gerais'!$C$4:$C$999))</f>
        <v>3150</v>
      </c>
      <c r="U118" s="149">
        <f>SUMPRODUCT(-('Gastos Gerais'!$B$4:$B$999=Analítico!$B118),-(Analítico!U$1&gt;='Gastos Gerais'!$D$4:$D$999),-(Analítico!U$1&lt;='Gastos Gerais'!$E$4:$E$999),-('Gastos Gerais'!$C$4:$C$999))</f>
        <v>3150</v>
      </c>
      <c r="V118" s="149">
        <f>SUMPRODUCT(-('Gastos Gerais'!$B$4:$B$999=Analítico!$B118),-(Analítico!V$1&gt;='Gastos Gerais'!$D$4:$D$999),-(Analítico!V$1&lt;='Gastos Gerais'!$E$4:$E$999),-('Gastos Gerais'!$C$4:$C$999))</f>
        <v>3150</v>
      </c>
      <c r="W118" s="149">
        <f>SUMPRODUCT(-('Gastos Gerais'!$B$4:$B$999=Analítico!$B118),-(Analítico!W$1&gt;='Gastos Gerais'!$D$4:$D$999),-(Analítico!W$1&lt;='Gastos Gerais'!$E$4:$E$999),-('Gastos Gerais'!$C$4:$C$999))</f>
        <v>3150</v>
      </c>
      <c r="X118" s="149">
        <f>SUMPRODUCT(-('Gastos Gerais'!$B$4:$B$999=Analítico!$B118),-(Analítico!X$1&gt;='Gastos Gerais'!$D$4:$D$999),-(Analítico!X$1&lt;='Gastos Gerais'!$E$4:$E$999),-('Gastos Gerais'!$C$4:$C$999))</f>
        <v>3150</v>
      </c>
      <c r="Y118" s="149">
        <f>SUMPRODUCT(-('Gastos Gerais'!$B$4:$B$999=Analítico!$B118),-(Analítico!Y$1&gt;='Gastos Gerais'!$D$4:$D$999),-(Analítico!Y$1&lt;='Gastos Gerais'!$E$4:$E$999),-('Gastos Gerais'!$C$4:$C$999))</f>
        <v>3150</v>
      </c>
      <c r="Z118" s="149">
        <f>SUMPRODUCT(-('Gastos Gerais'!$B$4:$B$999=Analítico!$B118),-(Analítico!Z$1&gt;='Gastos Gerais'!$D$4:$D$999),-(Analítico!Z$1&lt;='Gastos Gerais'!$E$4:$E$999),-('Gastos Gerais'!$C$4:$C$999))</f>
        <v>3150</v>
      </c>
      <c r="AA118" s="149">
        <f>SUMPRODUCT(-('Gastos Gerais'!$B$4:$B$999=Analítico!$B118),-(Analítico!AA$1&gt;='Gastos Gerais'!$D$4:$D$999),-(Analítico!AA$1&lt;='Gastos Gerais'!$E$4:$E$999),-('Gastos Gerais'!$C$4:$C$999))</f>
        <v>3150</v>
      </c>
      <c r="AB118" s="149">
        <f>SUMPRODUCT(-('Gastos Gerais'!$B$4:$B$999=Analítico!$B118),-(Analítico!AB$1&gt;='Gastos Gerais'!$D$4:$D$999),-(Analítico!AB$1&lt;='Gastos Gerais'!$E$4:$E$999),-('Gastos Gerais'!$C$4:$C$999))</f>
        <v>3150</v>
      </c>
      <c r="AC118" s="149">
        <f>SUMPRODUCT(-('Gastos Gerais'!$B$4:$B$999=Analítico!$B118),-(Analítico!AC$1&gt;='Gastos Gerais'!$D$4:$D$999),-(Analítico!AC$1&lt;='Gastos Gerais'!$E$4:$E$999),-('Gastos Gerais'!$C$4:$C$999))</f>
        <v>3150</v>
      </c>
      <c r="AD118" s="149">
        <f>SUMPRODUCT(-('Gastos Gerais'!$B$4:$B$999=Analítico!$B118),-(Analítico!AD$1&gt;='Gastos Gerais'!$D$4:$D$999),-(Analítico!AD$1&lt;='Gastos Gerais'!$E$4:$E$999),-('Gastos Gerais'!$C$4:$C$999))</f>
        <v>3150</v>
      </c>
      <c r="AE118" s="149">
        <f>SUMPRODUCT(-('Gastos Gerais'!$B$4:$B$999=Analítico!$B118),-(Analítico!AE$1&gt;='Gastos Gerais'!$D$4:$D$999),-(Analítico!AE$1&lt;='Gastos Gerais'!$E$4:$E$999),-('Gastos Gerais'!$C$4:$C$999))</f>
        <v>3150</v>
      </c>
      <c r="AF118" s="149">
        <f>SUMPRODUCT(-('Gastos Gerais'!$B$4:$B$999=Analítico!$B118),-(Analítico!AF$1&gt;='Gastos Gerais'!$D$4:$D$999),-(Analítico!AF$1&lt;='Gastos Gerais'!$E$4:$E$999),-('Gastos Gerais'!$C$4:$C$999))</f>
        <v>3150</v>
      </c>
      <c r="AG118" s="149">
        <f>SUMPRODUCT(-('Gastos Gerais'!$B$4:$B$999=Analítico!$B118),-(Analítico!AG$1&gt;='Gastos Gerais'!$D$4:$D$999),-(Analítico!AG$1&lt;='Gastos Gerais'!$E$4:$E$999),-('Gastos Gerais'!$C$4:$C$999))</f>
        <v>3150</v>
      </c>
      <c r="AH118" s="149">
        <f>SUMPRODUCT(-('Gastos Gerais'!$B$4:$B$999=Analítico!$B118),-(Analítico!AH$1&gt;='Gastos Gerais'!$D$4:$D$999),-(Analítico!AH$1&lt;='Gastos Gerais'!$E$4:$E$999),-('Gastos Gerais'!$C$4:$C$999))</f>
        <v>3150</v>
      </c>
      <c r="AI118" s="149">
        <f>SUMPRODUCT(-('Gastos Gerais'!$B$4:$B$999=Analítico!$B118),-(Analítico!AI$1&gt;='Gastos Gerais'!$D$4:$D$999),-(Analítico!AI$1&lt;='Gastos Gerais'!$E$4:$E$999),-('Gastos Gerais'!$C$4:$C$999))</f>
        <v>3150</v>
      </c>
      <c r="AJ118" s="149">
        <f>SUMPRODUCT(-('Gastos Gerais'!$B$4:$B$999=Analítico!$B118),-(Analítico!AJ$1&gt;='Gastos Gerais'!$D$4:$D$999),-(Analítico!AJ$1&lt;='Gastos Gerais'!$E$4:$E$999),-('Gastos Gerais'!$C$4:$C$999))</f>
        <v>3150</v>
      </c>
      <c r="AK118" s="149">
        <f>SUMPRODUCT(-('Gastos Gerais'!$B$4:$B$999=Analítico!$B118),-(Analítico!AK$1&gt;='Gastos Gerais'!$D$4:$D$999),-(Analítico!AK$1&lt;='Gastos Gerais'!$E$4:$E$999),-('Gastos Gerais'!$C$4:$C$999))</f>
        <v>3150</v>
      </c>
      <c r="AL118" s="149">
        <f>SUMPRODUCT(-('Gastos Gerais'!$B$4:$B$999=Analítico!$B118),-(Analítico!AL$1&gt;='Gastos Gerais'!$D$4:$D$999),-(Analítico!AL$1&lt;='Gastos Gerais'!$E$4:$E$999),-('Gastos Gerais'!$C$4:$C$999))</f>
        <v>3150</v>
      </c>
      <c r="AM118" s="149">
        <f>SUMPRODUCT(-('Gastos Gerais'!$B$4:$B$999=Analítico!$B118),-(Analítico!AM$1&gt;='Gastos Gerais'!$D$4:$D$999),-(Analítico!AM$1&lt;='Gastos Gerais'!$E$4:$E$999),-('Gastos Gerais'!$C$4:$C$999))</f>
        <v>3150</v>
      </c>
      <c r="AN118" s="149">
        <f>SUMPRODUCT(-('Gastos Gerais'!$B$4:$B$999=Analítico!$B118),-(Analítico!AN$1&gt;='Gastos Gerais'!$D$4:$D$999),-(Analítico!AN$1&lt;='Gastos Gerais'!$E$4:$E$999),-('Gastos Gerais'!$C$4:$C$999))</f>
        <v>3150</v>
      </c>
      <c r="AO118" s="149">
        <f>SUMPRODUCT(-('Gastos Gerais'!$B$4:$B$999=Analítico!$B118),-(Analítico!AO$1&gt;='Gastos Gerais'!$D$4:$D$999),-(Analítico!AO$1&lt;='Gastos Gerais'!$E$4:$E$999),-('Gastos Gerais'!$C$4:$C$999))</f>
        <v>3150</v>
      </c>
      <c r="AP118" s="149">
        <f>SUMPRODUCT(-('Gastos Gerais'!$B$4:$B$999=Analítico!$B118),-(Analítico!AP$1&gt;='Gastos Gerais'!$D$4:$D$999),-(Analítico!AP$1&lt;='Gastos Gerais'!$E$4:$E$999),-('Gastos Gerais'!$C$4:$C$999))</f>
        <v>3150</v>
      </c>
      <c r="AQ118" s="149">
        <f>SUMPRODUCT(-('Gastos Gerais'!$B$4:$B$999=Analítico!$B118),-(Analítico!AQ$1&gt;='Gastos Gerais'!$D$4:$D$999),-(Analítico!AQ$1&lt;='Gastos Gerais'!$E$4:$E$999),-('Gastos Gerais'!$C$4:$C$999))</f>
        <v>3150</v>
      </c>
      <c r="AR118" s="149">
        <f>SUMPRODUCT(-('Gastos Gerais'!$B$4:$B$999=Analítico!$B118),-(Analítico!AR$1&gt;='Gastos Gerais'!$D$4:$D$999),-(Analítico!AR$1&lt;='Gastos Gerais'!$E$4:$E$999),-('Gastos Gerais'!$C$4:$C$999))</f>
        <v>3150</v>
      </c>
      <c r="AS118" s="149">
        <f>SUMPRODUCT(-('Gastos Gerais'!$B$4:$B$999=Analítico!$B118),-(Analítico!AS$1&gt;='Gastos Gerais'!$D$4:$D$999),-(Analítico!AS$1&lt;='Gastos Gerais'!$E$4:$E$999),-('Gastos Gerais'!$C$4:$C$999))</f>
        <v>0</v>
      </c>
      <c r="AT118" s="149">
        <f>SUMPRODUCT(-('Gastos Gerais'!$B$4:$B$999=Analítico!$B118),-(Analítico!AT$1&gt;='Gastos Gerais'!$D$4:$D$999),-(Analítico!AT$1&lt;='Gastos Gerais'!$E$4:$E$999),-('Gastos Gerais'!$C$4:$C$999))</f>
        <v>0</v>
      </c>
      <c r="AU118" s="149">
        <f>SUMPRODUCT(-('Gastos Gerais'!$B$4:$B$999=Analítico!$B118),-(Analítico!AU$1&gt;='Gastos Gerais'!$D$4:$D$999),-(Analítico!AU$1&lt;='Gastos Gerais'!$E$4:$E$999),-('Gastos Gerais'!$C$4:$C$999))</f>
        <v>0</v>
      </c>
      <c r="AV118" s="149">
        <f>SUMPRODUCT(-('Gastos Gerais'!$B$4:$B$999=Analítico!$B118),-(Analítico!AV$1&gt;='Gastos Gerais'!$D$4:$D$999),-(Analítico!AV$1&lt;='Gastos Gerais'!$E$4:$E$999),-('Gastos Gerais'!$C$4:$C$999))</f>
        <v>0</v>
      </c>
      <c r="AW118" s="149">
        <f>SUMPRODUCT(-('Gastos Gerais'!$B$4:$B$999=Analítico!$B118),-(Analítico!AW$1&gt;='Gastos Gerais'!$D$4:$D$999),-(Analítico!AW$1&lt;='Gastos Gerais'!$E$4:$E$999),-('Gastos Gerais'!$C$4:$C$999))</f>
        <v>0</v>
      </c>
      <c r="AX118" s="149">
        <f>SUMPRODUCT(-('Gastos Gerais'!$B$4:$B$999=Analítico!$B118),-(Analítico!AX$1&gt;='Gastos Gerais'!$D$4:$D$999),-(Analítico!AX$1&lt;='Gastos Gerais'!$E$4:$E$999),-('Gastos Gerais'!$C$4:$C$999))</f>
        <v>0</v>
      </c>
      <c r="AY118" s="144">
        <f t="shared" si="53"/>
        <v>129150</v>
      </c>
      <c r="AZ118" s="156">
        <f t="shared" ca="1" si="52"/>
        <v>1.077946739164057E-3</v>
      </c>
      <c r="BJ118" s="247"/>
      <c r="BK118" s="247"/>
    </row>
    <row r="119" spans="1:63" s="99" customFormat="1" ht="23.25" customHeight="1">
      <c r="A119" s="216" t="s">
        <v>397</v>
      </c>
      <c r="B119" s="219" t="s">
        <v>466</v>
      </c>
      <c r="C119" s="149">
        <f>SUMPRODUCT(-('Gastos Gerais'!$B$4:$B$999=Analítico!$B119),-(Analítico!C$1&gt;='Gastos Gerais'!$D$4:$D$999),-(Analítico!C$1&lt;='Gastos Gerais'!$E$4:$E$999),-('Gastos Gerais'!$C$4:$C$999))</f>
        <v>0</v>
      </c>
      <c r="D119" s="149">
        <f>SUMPRODUCT(-('Gastos Gerais'!$B$4:$B$999=Analítico!$B119),-(Analítico!D$1&gt;='Gastos Gerais'!$D$4:$D$999),-(Analítico!D$1&lt;='Gastos Gerais'!$E$4:$E$999),-('Gastos Gerais'!$C$4:$C$999))</f>
        <v>1600</v>
      </c>
      <c r="E119" s="149">
        <f>SUMPRODUCT(-('Gastos Gerais'!$B$4:$B$999=Analítico!$B119),-(Analítico!E$1&gt;='Gastos Gerais'!$D$4:$D$999),-(Analítico!E$1&lt;='Gastos Gerais'!$E$4:$E$999),-('Gastos Gerais'!$C$4:$C$999))</f>
        <v>1600</v>
      </c>
      <c r="F119" s="149">
        <f>SUMPRODUCT(-('Gastos Gerais'!$B$4:$B$999=Analítico!$B119),-(Analítico!F$1&gt;='Gastos Gerais'!$D$4:$D$999),-(Analítico!F$1&lt;='Gastos Gerais'!$E$4:$E$999),-('Gastos Gerais'!$C$4:$C$999))</f>
        <v>1600</v>
      </c>
      <c r="G119" s="149">
        <f>SUMPRODUCT(-('Gastos Gerais'!$B$4:$B$999=Analítico!$B119),-(Analítico!G$1&gt;='Gastos Gerais'!$D$4:$D$999),-(Analítico!G$1&lt;='Gastos Gerais'!$E$4:$E$999),-('Gastos Gerais'!$C$4:$C$999))</f>
        <v>1600</v>
      </c>
      <c r="H119" s="149">
        <f>SUMPRODUCT(-('Gastos Gerais'!$B$4:$B$999=Analítico!$B119),-(Analítico!H$1&gt;='Gastos Gerais'!$D$4:$D$999),-(Analítico!H$1&lt;='Gastos Gerais'!$E$4:$E$999),-('Gastos Gerais'!$C$4:$C$999))</f>
        <v>1600</v>
      </c>
      <c r="I119" s="149">
        <f>SUMPRODUCT(-('Gastos Gerais'!$B$4:$B$999=Analítico!$B119),-(Analítico!I$1&gt;='Gastos Gerais'!$D$4:$D$999),-(Analítico!I$1&lt;='Gastos Gerais'!$E$4:$E$999),-('Gastos Gerais'!$C$4:$C$999))</f>
        <v>1600</v>
      </c>
      <c r="J119" s="149">
        <f>SUMPRODUCT(-('Gastos Gerais'!$B$4:$B$999=Analítico!$B119),-(Analítico!J$1&gt;='Gastos Gerais'!$D$4:$D$999),-(Analítico!J$1&lt;='Gastos Gerais'!$E$4:$E$999),-('Gastos Gerais'!$C$4:$C$999))</f>
        <v>1600</v>
      </c>
      <c r="K119" s="149">
        <f>SUMPRODUCT(-('Gastos Gerais'!$B$4:$B$999=Analítico!$B119),-(Analítico!K$1&gt;='Gastos Gerais'!$D$4:$D$999),-(Analítico!K$1&lt;='Gastos Gerais'!$E$4:$E$999),-('Gastos Gerais'!$C$4:$C$999))</f>
        <v>1600</v>
      </c>
      <c r="L119" s="149">
        <f>SUMPRODUCT(-('Gastos Gerais'!$B$4:$B$999=Analítico!$B119),-(Analítico!L$1&gt;='Gastos Gerais'!$D$4:$D$999),-(Analítico!L$1&lt;='Gastos Gerais'!$E$4:$E$999),-('Gastos Gerais'!$C$4:$C$999))</f>
        <v>1600</v>
      </c>
      <c r="M119" s="149">
        <f>SUMPRODUCT(-('Gastos Gerais'!$B$4:$B$999=Analítico!$B119),-(Analítico!M$1&gt;='Gastos Gerais'!$D$4:$D$999),-(Analítico!M$1&lt;='Gastos Gerais'!$E$4:$E$999),-('Gastos Gerais'!$C$4:$C$999))</f>
        <v>1600</v>
      </c>
      <c r="N119" s="149">
        <f>SUMPRODUCT(-('Gastos Gerais'!$B$4:$B$999=Analítico!$B119),-(Analítico!N$1&gt;='Gastos Gerais'!$D$4:$D$999),-(Analítico!N$1&lt;='Gastos Gerais'!$E$4:$E$999),-('Gastos Gerais'!$C$4:$C$999))</f>
        <v>1600</v>
      </c>
      <c r="O119" s="149">
        <f>SUMPRODUCT(-('Gastos Gerais'!$B$4:$B$999=Analítico!$B119),-(Analítico!O$1&gt;='Gastos Gerais'!$D$4:$D$999),-(Analítico!O$1&lt;='Gastos Gerais'!$E$4:$E$999),-('Gastos Gerais'!$C$4:$C$999))</f>
        <v>1600</v>
      </c>
      <c r="P119" s="149">
        <f>SUMPRODUCT(-('Gastos Gerais'!$B$4:$B$999=Analítico!$B119),-(Analítico!P$1&gt;='Gastos Gerais'!$D$4:$D$999),-(Analítico!P$1&lt;='Gastos Gerais'!$E$4:$E$999),-('Gastos Gerais'!$C$4:$C$999))</f>
        <v>1600</v>
      </c>
      <c r="Q119" s="149">
        <f>SUMPRODUCT(-('Gastos Gerais'!$B$4:$B$999=Analítico!$B119),-(Analítico!Q$1&gt;='Gastos Gerais'!$D$4:$D$999),-(Analítico!Q$1&lt;='Gastos Gerais'!$E$4:$E$999),-('Gastos Gerais'!$C$4:$C$999))</f>
        <v>1600</v>
      </c>
      <c r="R119" s="149">
        <f>SUMPRODUCT(-('Gastos Gerais'!$B$4:$B$999=Analítico!$B119),-(Analítico!R$1&gt;='Gastos Gerais'!$D$4:$D$999),-(Analítico!R$1&lt;='Gastos Gerais'!$E$4:$E$999),-('Gastos Gerais'!$C$4:$C$999))</f>
        <v>1600</v>
      </c>
      <c r="S119" s="149">
        <f>SUMPRODUCT(-('Gastos Gerais'!$B$4:$B$999=Analítico!$B119),-(Analítico!S$1&gt;='Gastos Gerais'!$D$4:$D$999),-(Analítico!S$1&lt;='Gastos Gerais'!$E$4:$E$999),-('Gastos Gerais'!$C$4:$C$999))</f>
        <v>1600</v>
      </c>
      <c r="T119" s="149">
        <f>SUMPRODUCT(-('Gastos Gerais'!$B$4:$B$999=Analítico!$B119),-(Analítico!T$1&gt;='Gastos Gerais'!$D$4:$D$999),-(Analítico!T$1&lt;='Gastos Gerais'!$E$4:$E$999),-('Gastos Gerais'!$C$4:$C$999))</f>
        <v>1600</v>
      </c>
      <c r="U119" s="149">
        <f>SUMPRODUCT(-('Gastos Gerais'!$B$4:$B$999=Analítico!$B119),-(Analítico!U$1&gt;='Gastos Gerais'!$D$4:$D$999),-(Analítico!U$1&lt;='Gastos Gerais'!$E$4:$E$999),-('Gastos Gerais'!$C$4:$C$999))</f>
        <v>1600</v>
      </c>
      <c r="V119" s="149">
        <f>SUMPRODUCT(-('Gastos Gerais'!$B$4:$B$999=Analítico!$B119),-(Analítico!V$1&gt;='Gastos Gerais'!$D$4:$D$999),-(Analítico!V$1&lt;='Gastos Gerais'!$E$4:$E$999),-('Gastos Gerais'!$C$4:$C$999))</f>
        <v>1600</v>
      </c>
      <c r="W119" s="149">
        <f>SUMPRODUCT(-('Gastos Gerais'!$B$4:$B$999=Analítico!$B119),-(Analítico!W$1&gt;='Gastos Gerais'!$D$4:$D$999),-(Analítico!W$1&lt;='Gastos Gerais'!$E$4:$E$999),-('Gastos Gerais'!$C$4:$C$999))</f>
        <v>1600</v>
      </c>
      <c r="X119" s="149">
        <f>SUMPRODUCT(-('Gastos Gerais'!$B$4:$B$999=Analítico!$B119),-(Analítico!X$1&gt;='Gastos Gerais'!$D$4:$D$999),-(Analítico!X$1&lt;='Gastos Gerais'!$E$4:$E$999),-('Gastos Gerais'!$C$4:$C$999))</f>
        <v>1600</v>
      </c>
      <c r="Y119" s="149">
        <f>SUMPRODUCT(-('Gastos Gerais'!$B$4:$B$999=Analítico!$B119),-(Analítico!Y$1&gt;='Gastos Gerais'!$D$4:$D$999),-(Analítico!Y$1&lt;='Gastos Gerais'!$E$4:$E$999),-('Gastos Gerais'!$C$4:$C$999))</f>
        <v>1600</v>
      </c>
      <c r="Z119" s="149">
        <f>SUMPRODUCT(-('Gastos Gerais'!$B$4:$B$999=Analítico!$B119),-(Analítico!Z$1&gt;='Gastos Gerais'!$D$4:$D$999),-(Analítico!Z$1&lt;='Gastos Gerais'!$E$4:$E$999),-('Gastos Gerais'!$C$4:$C$999))</f>
        <v>1600</v>
      </c>
      <c r="AA119" s="149">
        <f>SUMPRODUCT(-('Gastos Gerais'!$B$4:$B$999=Analítico!$B119),-(Analítico!AA$1&gt;='Gastos Gerais'!$D$4:$D$999),-(Analítico!AA$1&lt;='Gastos Gerais'!$E$4:$E$999),-('Gastos Gerais'!$C$4:$C$999))</f>
        <v>1600</v>
      </c>
      <c r="AB119" s="149">
        <f>SUMPRODUCT(-('Gastos Gerais'!$B$4:$B$999=Analítico!$B119),-(Analítico!AB$1&gt;='Gastos Gerais'!$D$4:$D$999),-(Analítico!AB$1&lt;='Gastos Gerais'!$E$4:$E$999),-('Gastos Gerais'!$C$4:$C$999))</f>
        <v>1600</v>
      </c>
      <c r="AC119" s="149">
        <f>SUMPRODUCT(-('Gastos Gerais'!$B$4:$B$999=Analítico!$B119),-(Analítico!AC$1&gt;='Gastos Gerais'!$D$4:$D$999),-(Analítico!AC$1&lt;='Gastos Gerais'!$E$4:$E$999),-('Gastos Gerais'!$C$4:$C$999))</f>
        <v>1600</v>
      </c>
      <c r="AD119" s="149">
        <f>SUMPRODUCT(-('Gastos Gerais'!$B$4:$B$999=Analítico!$B119),-(Analítico!AD$1&gt;='Gastos Gerais'!$D$4:$D$999),-(Analítico!AD$1&lt;='Gastos Gerais'!$E$4:$E$999),-('Gastos Gerais'!$C$4:$C$999))</f>
        <v>1600</v>
      </c>
      <c r="AE119" s="149">
        <f>SUMPRODUCT(-('Gastos Gerais'!$B$4:$B$999=Analítico!$B119),-(Analítico!AE$1&gt;='Gastos Gerais'!$D$4:$D$999),-(Analítico!AE$1&lt;='Gastos Gerais'!$E$4:$E$999),-('Gastos Gerais'!$C$4:$C$999))</f>
        <v>1600</v>
      </c>
      <c r="AF119" s="149">
        <f>SUMPRODUCT(-('Gastos Gerais'!$B$4:$B$999=Analítico!$B119),-(Analítico!AF$1&gt;='Gastos Gerais'!$D$4:$D$999),-(Analítico!AF$1&lt;='Gastos Gerais'!$E$4:$E$999),-('Gastos Gerais'!$C$4:$C$999))</f>
        <v>1600</v>
      </c>
      <c r="AG119" s="149">
        <f>SUMPRODUCT(-('Gastos Gerais'!$B$4:$B$999=Analítico!$B119),-(Analítico!AG$1&gt;='Gastos Gerais'!$D$4:$D$999),-(Analítico!AG$1&lt;='Gastos Gerais'!$E$4:$E$999),-('Gastos Gerais'!$C$4:$C$999))</f>
        <v>1600</v>
      </c>
      <c r="AH119" s="149">
        <f>SUMPRODUCT(-('Gastos Gerais'!$B$4:$B$999=Analítico!$B119),-(Analítico!AH$1&gt;='Gastos Gerais'!$D$4:$D$999),-(Analítico!AH$1&lt;='Gastos Gerais'!$E$4:$E$999),-('Gastos Gerais'!$C$4:$C$999))</f>
        <v>1600</v>
      </c>
      <c r="AI119" s="149">
        <f>SUMPRODUCT(-('Gastos Gerais'!$B$4:$B$999=Analítico!$B119),-(Analítico!AI$1&gt;='Gastos Gerais'!$D$4:$D$999),-(Analítico!AI$1&lt;='Gastos Gerais'!$E$4:$E$999),-('Gastos Gerais'!$C$4:$C$999))</f>
        <v>1600</v>
      </c>
      <c r="AJ119" s="149">
        <f>SUMPRODUCT(-('Gastos Gerais'!$B$4:$B$999=Analítico!$B119),-(Analítico!AJ$1&gt;='Gastos Gerais'!$D$4:$D$999),-(Analítico!AJ$1&lt;='Gastos Gerais'!$E$4:$E$999),-('Gastos Gerais'!$C$4:$C$999))</f>
        <v>1600</v>
      </c>
      <c r="AK119" s="149">
        <f>SUMPRODUCT(-('Gastos Gerais'!$B$4:$B$999=Analítico!$B119),-(Analítico!AK$1&gt;='Gastos Gerais'!$D$4:$D$999),-(Analítico!AK$1&lt;='Gastos Gerais'!$E$4:$E$999),-('Gastos Gerais'!$C$4:$C$999))</f>
        <v>1600</v>
      </c>
      <c r="AL119" s="149">
        <f>SUMPRODUCT(-('Gastos Gerais'!$B$4:$B$999=Analítico!$B119),-(Analítico!AL$1&gt;='Gastos Gerais'!$D$4:$D$999),-(Analítico!AL$1&lt;='Gastos Gerais'!$E$4:$E$999),-('Gastos Gerais'!$C$4:$C$999))</f>
        <v>1600</v>
      </c>
      <c r="AM119" s="149">
        <f>SUMPRODUCT(-('Gastos Gerais'!$B$4:$B$999=Analítico!$B119),-(Analítico!AM$1&gt;='Gastos Gerais'!$D$4:$D$999),-(Analítico!AM$1&lt;='Gastos Gerais'!$E$4:$E$999),-('Gastos Gerais'!$C$4:$C$999))</f>
        <v>1600</v>
      </c>
      <c r="AN119" s="149">
        <f>SUMPRODUCT(-('Gastos Gerais'!$B$4:$B$999=Analítico!$B119),-(Analítico!AN$1&gt;='Gastos Gerais'!$D$4:$D$999),-(Analítico!AN$1&lt;='Gastos Gerais'!$E$4:$E$999),-('Gastos Gerais'!$C$4:$C$999))</f>
        <v>1600</v>
      </c>
      <c r="AO119" s="149">
        <f>SUMPRODUCT(-('Gastos Gerais'!$B$4:$B$999=Analítico!$B119),-(Analítico!AO$1&gt;='Gastos Gerais'!$D$4:$D$999),-(Analítico!AO$1&lt;='Gastos Gerais'!$E$4:$E$999),-('Gastos Gerais'!$C$4:$C$999))</f>
        <v>1600</v>
      </c>
      <c r="AP119" s="149">
        <f>SUMPRODUCT(-('Gastos Gerais'!$B$4:$B$999=Analítico!$B119),-(Analítico!AP$1&gt;='Gastos Gerais'!$D$4:$D$999),-(Analítico!AP$1&lt;='Gastos Gerais'!$E$4:$E$999),-('Gastos Gerais'!$C$4:$C$999))</f>
        <v>1600</v>
      </c>
      <c r="AQ119" s="149">
        <f>SUMPRODUCT(-('Gastos Gerais'!$B$4:$B$999=Analítico!$B119),-(Analítico!AQ$1&gt;='Gastos Gerais'!$D$4:$D$999),-(Analítico!AQ$1&lt;='Gastos Gerais'!$E$4:$E$999),-('Gastos Gerais'!$C$4:$C$999))</f>
        <v>1600</v>
      </c>
      <c r="AR119" s="149">
        <f>SUMPRODUCT(-('Gastos Gerais'!$B$4:$B$999=Analítico!$B119),-(Analítico!AR$1&gt;='Gastos Gerais'!$D$4:$D$999),-(Analítico!AR$1&lt;='Gastos Gerais'!$E$4:$E$999),-('Gastos Gerais'!$C$4:$C$999))</f>
        <v>1600</v>
      </c>
      <c r="AS119" s="149">
        <f>SUMPRODUCT(-('Gastos Gerais'!$B$4:$B$999=Analítico!$B119),-(Analítico!AS$1&gt;='Gastos Gerais'!$D$4:$D$999),-(Analítico!AS$1&lt;='Gastos Gerais'!$E$4:$E$999),-('Gastos Gerais'!$C$4:$C$999))</f>
        <v>0</v>
      </c>
      <c r="AT119" s="149">
        <f>SUMPRODUCT(-('Gastos Gerais'!$B$4:$B$999=Analítico!$B119),-(Analítico!AT$1&gt;='Gastos Gerais'!$D$4:$D$999),-(Analítico!AT$1&lt;='Gastos Gerais'!$E$4:$E$999),-('Gastos Gerais'!$C$4:$C$999))</f>
        <v>0</v>
      </c>
      <c r="AU119" s="149">
        <f>SUMPRODUCT(-('Gastos Gerais'!$B$4:$B$999=Analítico!$B119),-(Analítico!AU$1&gt;='Gastos Gerais'!$D$4:$D$999),-(Analítico!AU$1&lt;='Gastos Gerais'!$E$4:$E$999),-('Gastos Gerais'!$C$4:$C$999))</f>
        <v>0</v>
      </c>
      <c r="AV119" s="149">
        <f>SUMPRODUCT(-('Gastos Gerais'!$B$4:$B$999=Analítico!$B119),-(Analítico!AV$1&gt;='Gastos Gerais'!$D$4:$D$999),-(Analítico!AV$1&lt;='Gastos Gerais'!$E$4:$E$999),-('Gastos Gerais'!$C$4:$C$999))</f>
        <v>0</v>
      </c>
      <c r="AW119" s="149">
        <f>SUMPRODUCT(-('Gastos Gerais'!$B$4:$B$999=Analítico!$B119),-(Analítico!AW$1&gt;='Gastos Gerais'!$D$4:$D$999),-(Analítico!AW$1&lt;='Gastos Gerais'!$E$4:$E$999),-('Gastos Gerais'!$C$4:$C$999))</f>
        <v>0</v>
      </c>
      <c r="AX119" s="149">
        <f>SUMPRODUCT(-('Gastos Gerais'!$B$4:$B$999=Analítico!$B119),-(Analítico!AX$1&gt;='Gastos Gerais'!$D$4:$D$999),-(Analítico!AX$1&lt;='Gastos Gerais'!$E$4:$E$999),-('Gastos Gerais'!$C$4:$C$999))</f>
        <v>0</v>
      </c>
      <c r="AY119" s="144">
        <f t="shared" si="53"/>
        <v>65600</v>
      </c>
      <c r="AZ119" s="156">
        <f t="shared" ref="AZ119:AZ150" ca="1" si="54">IF($AY$183=0,0,AY119/$AY$183)</f>
        <v>5.4752850243253691E-4</v>
      </c>
      <c r="BJ119" s="247"/>
      <c r="BK119" s="247"/>
    </row>
    <row r="120" spans="1:63" s="99" customFormat="1" ht="23.25" customHeight="1">
      <c r="A120" s="216" t="s">
        <v>398</v>
      </c>
      <c r="B120" s="219" t="s">
        <v>467</v>
      </c>
      <c r="C120" s="149">
        <f>SUMPRODUCT(-('Gastos Gerais'!$B$4:$B$999=Analítico!$B120),-(Analítico!C$1&gt;='Gastos Gerais'!$D$4:$D$999),-(Analítico!C$1&lt;='Gastos Gerais'!$E$4:$E$999),-('Gastos Gerais'!$C$4:$C$999))</f>
        <v>0</v>
      </c>
      <c r="D120" s="149">
        <f>SUMPRODUCT(-('Gastos Gerais'!$B$4:$B$999=Analítico!$B120),-(Analítico!D$1&gt;='Gastos Gerais'!$D$4:$D$999),-(Analítico!D$1&lt;='Gastos Gerais'!$E$4:$E$999),-('Gastos Gerais'!$C$4:$C$999))</f>
        <v>500</v>
      </c>
      <c r="E120" s="149">
        <f>SUMPRODUCT(-('Gastos Gerais'!$B$4:$B$999=Analítico!$B120),-(Analítico!E$1&gt;='Gastos Gerais'!$D$4:$D$999),-(Analítico!E$1&lt;='Gastos Gerais'!$E$4:$E$999),-('Gastos Gerais'!$C$4:$C$999))</f>
        <v>500</v>
      </c>
      <c r="F120" s="149">
        <f>SUMPRODUCT(-('Gastos Gerais'!$B$4:$B$999=Analítico!$B120),-(Analítico!F$1&gt;='Gastos Gerais'!$D$4:$D$999),-(Analítico!F$1&lt;='Gastos Gerais'!$E$4:$E$999),-('Gastos Gerais'!$C$4:$C$999))</f>
        <v>500</v>
      </c>
      <c r="G120" s="149">
        <f>SUMPRODUCT(-('Gastos Gerais'!$B$4:$B$999=Analítico!$B120),-(Analítico!G$1&gt;='Gastos Gerais'!$D$4:$D$999),-(Analítico!G$1&lt;='Gastos Gerais'!$E$4:$E$999),-('Gastos Gerais'!$C$4:$C$999))</f>
        <v>500</v>
      </c>
      <c r="H120" s="149">
        <f>SUMPRODUCT(-('Gastos Gerais'!$B$4:$B$999=Analítico!$B120),-(Analítico!H$1&gt;='Gastos Gerais'!$D$4:$D$999),-(Analítico!H$1&lt;='Gastos Gerais'!$E$4:$E$999),-('Gastos Gerais'!$C$4:$C$999))</f>
        <v>500</v>
      </c>
      <c r="I120" s="149">
        <f>SUMPRODUCT(-('Gastos Gerais'!$B$4:$B$999=Analítico!$B120),-(Analítico!I$1&gt;='Gastos Gerais'!$D$4:$D$999),-(Analítico!I$1&lt;='Gastos Gerais'!$E$4:$E$999),-('Gastos Gerais'!$C$4:$C$999))</f>
        <v>500</v>
      </c>
      <c r="J120" s="149">
        <f>SUMPRODUCT(-('Gastos Gerais'!$B$4:$B$999=Analítico!$B120),-(Analítico!J$1&gt;='Gastos Gerais'!$D$4:$D$999),-(Analítico!J$1&lt;='Gastos Gerais'!$E$4:$E$999),-('Gastos Gerais'!$C$4:$C$999))</f>
        <v>500</v>
      </c>
      <c r="K120" s="149">
        <f>SUMPRODUCT(-('Gastos Gerais'!$B$4:$B$999=Analítico!$B120),-(Analítico!K$1&gt;='Gastos Gerais'!$D$4:$D$999),-(Analítico!K$1&lt;='Gastos Gerais'!$E$4:$E$999),-('Gastos Gerais'!$C$4:$C$999))</f>
        <v>500</v>
      </c>
      <c r="L120" s="149">
        <f>SUMPRODUCT(-('Gastos Gerais'!$B$4:$B$999=Analítico!$B120),-(Analítico!L$1&gt;='Gastos Gerais'!$D$4:$D$999),-(Analítico!L$1&lt;='Gastos Gerais'!$E$4:$E$999),-('Gastos Gerais'!$C$4:$C$999))</f>
        <v>500</v>
      </c>
      <c r="M120" s="149">
        <f>SUMPRODUCT(-('Gastos Gerais'!$B$4:$B$999=Analítico!$B120),-(Analítico!M$1&gt;='Gastos Gerais'!$D$4:$D$999),-(Analítico!M$1&lt;='Gastos Gerais'!$E$4:$E$999),-('Gastos Gerais'!$C$4:$C$999))</f>
        <v>500</v>
      </c>
      <c r="N120" s="149">
        <f>SUMPRODUCT(-('Gastos Gerais'!$B$4:$B$999=Analítico!$B120),-(Analítico!N$1&gt;='Gastos Gerais'!$D$4:$D$999),-(Analítico!N$1&lt;='Gastos Gerais'!$E$4:$E$999),-('Gastos Gerais'!$C$4:$C$999))</f>
        <v>500</v>
      </c>
      <c r="O120" s="149">
        <f>SUMPRODUCT(-('Gastos Gerais'!$B$4:$B$999=Analítico!$B120),-(Analítico!O$1&gt;='Gastos Gerais'!$D$4:$D$999),-(Analítico!O$1&lt;='Gastos Gerais'!$E$4:$E$999),-('Gastos Gerais'!$C$4:$C$999))</f>
        <v>500</v>
      </c>
      <c r="P120" s="149">
        <f>SUMPRODUCT(-('Gastos Gerais'!$B$4:$B$999=Analítico!$B120),-(Analítico!P$1&gt;='Gastos Gerais'!$D$4:$D$999),-(Analítico!P$1&lt;='Gastos Gerais'!$E$4:$E$999),-('Gastos Gerais'!$C$4:$C$999))</f>
        <v>500</v>
      </c>
      <c r="Q120" s="149">
        <f>SUMPRODUCT(-('Gastos Gerais'!$B$4:$B$999=Analítico!$B120),-(Analítico!Q$1&gt;='Gastos Gerais'!$D$4:$D$999),-(Analítico!Q$1&lt;='Gastos Gerais'!$E$4:$E$999),-('Gastos Gerais'!$C$4:$C$999))</f>
        <v>500</v>
      </c>
      <c r="R120" s="149">
        <f>SUMPRODUCT(-('Gastos Gerais'!$B$4:$B$999=Analítico!$B120),-(Analítico!R$1&gt;='Gastos Gerais'!$D$4:$D$999),-(Analítico!R$1&lt;='Gastos Gerais'!$E$4:$E$999),-('Gastos Gerais'!$C$4:$C$999))</f>
        <v>500</v>
      </c>
      <c r="S120" s="149">
        <f>SUMPRODUCT(-('Gastos Gerais'!$B$4:$B$999=Analítico!$B120),-(Analítico!S$1&gt;='Gastos Gerais'!$D$4:$D$999),-(Analítico!S$1&lt;='Gastos Gerais'!$E$4:$E$999),-('Gastos Gerais'!$C$4:$C$999))</f>
        <v>500</v>
      </c>
      <c r="T120" s="149">
        <f>SUMPRODUCT(-('Gastos Gerais'!$B$4:$B$999=Analítico!$B120),-(Analítico!T$1&gt;='Gastos Gerais'!$D$4:$D$999),-(Analítico!T$1&lt;='Gastos Gerais'!$E$4:$E$999),-('Gastos Gerais'!$C$4:$C$999))</f>
        <v>500</v>
      </c>
      <c r="U120" s="149">
        <f>SUMPRODUCT(-('Gastos Gerais'!$B$4:$B$999=Analítico!$B120),-(Analítico!U$1&gt;='Gastos Gerais'!$D$4:$D$999),-(Analítico!U$1&lt;='Gastos Gerais'!$E$4:$E$999),-('Gastos Gerais'!$C$4:$C$999))</f>
        <v>500</v>
      </c>
      <c r="V120" s="149">
        <f>SUMPRODUCT(-('Gastos Gerais'!$B$4:$B$999=Analítico!$B120),-(Analítico!V$1&gt;='Gastos Gerais'!$D$4:$D$999),-(Analítico!V$1&lt;='Gastos Gerais'!$E$4:$E$999),-('Gastos Gerais'!$C$4:$C$999))</f>
        <v>500</v>
      </c>
      <c r="W120" s="149">
        <f>SUMPRODUCT(-('Gastos Gerais'!$B$4:$B$999=Analítico!$B120),-(Analítico!W$1&gt;='Gastos Gerais'!$D$4:$D$999),-(Analítico!W$1&lt;='Gastos Gerais'!$E$4:$E$999),-('Gastos Gerais'!$C$4:$C$999))</f>
        <v>500</v>
      </c>
      <c r="X120" s="149">
        <f>SUMPRODUCT(-('Gastos Gerais'!$B$4:$B$999=Analítico!$B120),-(Analítico!X$1&gt;='Gastos Gerais'!$D$4:$D$999),-(Analítico!X$1&lt;='Gastos Gerais'!$E$4:$E$999),-('Gastos Gerais'!$C$4:$C$999))</f>
        <v>500</v>
      </c>
      <c r="Y120" s="149">
        <f>SUMPRODUCT(-('Gastos Gerais'!$B$4:$B$999=Analítico!$B120),-(Analítico!Y$1&gt;='Gastos Gerais'!$D$4:$D$999),-(Analítico!Y$1&lt;='Gastos Gerais'!$E$4:$E$999),-('Gastos Gerais'!$C$4:$C$999))</f>
        <v>500</v>
      </c>
      <c r="Z120" s="149">
        <f>SUMPRODUCT(-('Gastos Gerais'!$B$4:$B$999=Analítico!$B120),-(Analítico!Z$1&gt;='Gastos Gerais'!$D$4:$D$999),-(Analítico!Z$1&lt;='Gastos Gerais'!$E$4:$E$999),-('Gastos Gerais'!$C$4:$C$999))</f>
        <v>500</v>
      </c>
      <c r="AA120" s="149">
        <f>SUMPRODUCT(-('Gastos Gerais'!$B$4:$B$999=Analítico!$B120),-(Analítico!AA$1&gt;='Gastos Gerais'!$D$4:$D$999),-(Analítico!AA$1&lt;='Gastos Gerais'!$E$4:$E$999),-('Gastos Gerais'!$C$4:$C$999))</f>
        <v>500</v>
      </c>
      <c r="AB120" s="149">
        <f>SUMPRODUCT(-('Gastos Gerais'!$B$4:$B$999=Analítico!$B120),-(Analítico!AB$1&gt;='Gastos Gerais'!$D$4:$D$999),-(Analítico!AB$1&lt;='Gastos Gerais'!$E$4:$E$999),-('Gastos Gerais'!$C$4:$C$999))</f>
        <v>500</v>
      </c>
      <c r="AC120" s="149">
        <f>SUMPRODUCT(-('Gastos Gerais'!$B$4:$B$999=Analítico!$B120),-(Analítico!AC$1&gt;='Gastos Gerais'!$D$4:$D$999),-(Analítico!AC$1&lt;='Gastos Gerais'!$E$4:$E$999),-('Gastos Gerais'!$C$4:$C$999))</f>
        <v>500</v>
      </c>
      <c r="AD120" s="149">
        <f>SUMPRODUCT(-('Gastos Gerais'!$B$4:$B$999=Analítico!$B120),-(Analítico!AD$1&gt;='Gastos Gerais'!$D$4:$D$999),-(Analítico!AD$1&lt;='Gastos Gerais'!$E$4:$E$999),-('Gastos Gerais'!$C$4:$C$999))</f>
        <v>500</v>
      </c>
      <c r="AE120" s="149">
        <f>SUMPRODUCT(-('Gastos Gerais'!$B$4:$B$999=Analítico!$B120),-(Analítico!AE$1&gt;='Gastos Gerais'!$D$4:$D$999),-(Analítico!AE$1&lt;='Gastos Gerais'!$E$4:$E$999),-('Gastos Gerais'!$C$4:$C$999))</f>
        <v>500</v>
      </c>
      <c r="AF120" s="149">
        <f>SUMPRODUCT(-('Gastos Gerais'!$B$4:$B$999=Analítico!$B120),-(Analítico!AF$1&gt;='Gastos Gerais'!$D$4:$D$999),-(Analítico!AF$1&lt;='Gastos Gerais'!$E$4:$E$999),-('Gastos Gerais'!$C$4:$C$999))</f>
        <v>500</v>
      </c>
      <c r="AG120" s="149">
        <f>SUMPRODUCT(-('Gastos Gerais'!$B$4:$B$999=Analítico!$B120),-(Analítico!AG$1&gt;='Gastos Gerais'!$D$4:$D$999),-(Analítico!AG$1&lt;='Gastos Gerais'!$E$4:$E$999),-('Gastos Gerais'!$C$4:$C$999))</f>
        <v>500</v>
      </c>
      <c r="AH120" s="149">
        <f>SUMPRODUCT(-('Gastos Gerais'!$B$4:$B$999=Analítico!$B120),-(Analítico!AH$1&gt;='Gastos Gerais'!$D$4:$D$999),-(Analítico!AH$1&lt;='Gastos Gerais'!$E$4:$E$999),-('Gastos Gerais'!$C$4:$C$999))</f>
        <v>500</v>
      </c>
      <c r="AI120" s="149">
        <f>SUMPRODUCT(-('Gastos Gerais'!$B$4:$B$999=Analítico!$B120),-(Analítico!AI$1&gt;='Gastos Gerais'!$D$4:$D$999),-(Analítico!AI$1&lt;='Gastos Gerais'!$E$4:$E$999),-('Gastos Gerais'!$C$4:$C$999))</f>
        <v>500</v>
      </c>
      <c r="AJ120" s="149">
        <f>SUMPRODUCT(-('Gastos Gerais'!$B$4:$B$999=Analítico!$B120),-(Analítico!AJ$1&gt;='Gastos Gerais'!$D$4:$D$999),-(Analítico!AJ$1&lt;='Gastos Gerais'!$E$4:$E$999),-('Gastos Gerais'!$C$4:$C$999))</f>
        <v>500</v>
      </c>
      <c r="AK120" s="149">
        <f>SUMPRODUCT(-('Gastos Gerais'!$B$4:$B$999=Analítico!$B120),-(Analítico!AK$1&gt;='Gastos Gerais'!$D$4:$D$999),-(Analítico!AK$1&lt;='Gastos Gerais'!$E$4:$E$999),-('Gastos Gerais'!$C$4:$C$999))</f>
        <v>500</v>
      </c>
      <c r="AL120" s="149">
        <f>SUMPRODUCT(-('Gastos Gerais'!$B$4:$B$999=Analítico!$B120),-(Analítico!AL$1&gt;='Gastos Gerais'!$D$4:$D$999),-(Analítico!AL$1&lt;='Gastos Gerais'!$E$4:$E$999),-('Gastos Gerais'!$C$4:$C$999))</f>
        <v>500</v>
      </c>
      <c r="AM120" s="149">
        <f>SUMPRODUCT(-('Gastos Gerais'!$B$4:$B$999=Analítico!$B120),-(Analítico!AM$1&gt;='Gastos Gerais'!$D$4:$D$999),-(Analítico!AM$1&lt;='Gastos Gerais'!$E$4:$E$999),-('Gastos Gerais'!$C$4:$C$999))</f>
        <v>500</v>
      </c>
      <c r="AN120" s="149">
        <f>SUMPRODUCT(-('Gastos Gerais'!$B$4:$B$999=Analítico!$B120),-(Analítico!AN$1&gt;='Gastos Gerais'!$D$4:$D$999),-(Analítico!AN$1&lt;='Gastos Gerais'!$E$4:$E$999),-('Gastos Gerais'!$C$4:$C$999))</f>
        <v>500</v>
      </c>
      <c r="AO120" s="149">
        <f>SUMPRODUCT(-('Gastos Gerais'!$B$4:$B$999=Analítico!$B120),-(Analítico!AO$1&gt;='Gastos Gerais'!$D$4:$D$999),-(Analítico!AO$1&lt;='Gastos Gerais'!$E$4:$E$999),-('Gastos Gerais'!$C$4:$C$999))</f>
        <v>500</v>
      </c>
      <c r="AP120" s="149">
        <f>SUMPRODUCT(-('Gastos Gerais'!$B$4:$B$999=Analítico!$B120),-(Analítico!AP$1&gt;='Gastos Gerais'!$D$4:$D$999),-(Analítico!AP$1&lt;='Gastos Gerais'!$E$4:$E$999),-('Gastos Gerais'!$C$4:$C$999))</f>
        <v>500</v>
      </c>
      <c r="AQ120" s="149">
        <f>SUMPRODUCT(-('Gastos Gerais'!$B$4:$B$999=Analítico!$B120),-(Analítico!AQ$1&gt;='Gastos Gerais'!$D$4:$D$999),-(Analítico!AQ$1&lt;='Gastos Gerais'!$E$4:$E$999),-('Gastos Gerais'!$C$4:$C$999))</f>
        <v>500</v>
      </c>
      <c r="AR120" s="149">
        <f>SUMPRODUCT(-('Gastos Gerais'!$B$4:$B$999=Analítico!$B120),-(Analítico!AR$1&gt;='Gastos Gerais'!$D$4:$D$999),-(Analítico!AR$1&lt;='Gastos Gerais'!$E$4:$E$999),-('Gastos Gerais'!$C$4:$C$999))</f>
        <v>500</v>
      </c>
      <c r="AS120" s="149">
        <f>SUMPRODUCT(-('Gastos Gerais'!$B$4:$B$999=Analítico!$B120),-(Analítico!AS$1&gt;='Gastos Gerais'!$D$4:$D$999),-(Analítico!AS$1&lt;='Gastos Gerais'!$E$4:$E$999),-('Gastos Gerais'!$C$4:$C$999))</f>
        <v>0</v>
      </c>
      <c r="AT120" s="149">
        <f>SUMPRODUCT(-('Gastos Gerais'!$B$4:$B$999=Analítico!$B120),-(Analítico!AT$1&gt;='Gastos Gerais'!$D$4:$D$999),-(Analítico!AT$1&lt;='Gastos Gerais'!$E$4:$E$999),-('Gastos Gerais'!$C$4:$C$999))</f>
        <v>0</v>
      </c>
      <c r="AU120" s="149">
        <f>SUMPRODUCT(-('Gastos Gerais'!$B$4:$B$999=Analítico!$B120),-(Analítico!AU$1&gt;='Gastos Gerais'!$D$4:$D$999),-(Analítico!AU$1&lt;='Gastos Gerais'!$E$4:$E$999),-('Gastos Gerais'!$C$4:$C$999))</f>
        <v>0</v>
      </c>
      <c r="AV120" s="149">
        <f>SUMPRODUCT(-('Gastos Gerais'!$B$4:$B$999=Analítico!$B120),-(Analítico!AV$1&gt;='Gastos Gerais'!$D$4:$D$999),-(Analítico!AV$1&lt;='Gastos Gerais'!$E$4:$E$999),-('Gastos Gerais'!$C$4:$C$999))</f>
        <v>0</v>
      </c>
      <c r="AW120" s="149">
        <f>SUMPRODUCT(-('Gastos Gerais'!$B$4:$B$999=Analítico!$B120),-(Analítico!AW$1&gt;='Gastos Gerais'!$D$4:$D$999),-(Analítico!AW$1&lt;='Gastos Gerais'!$E$4:$E$999),-('Gastos Gerais'!$C$4:$C$999))</f>
        <v>0</v>
      </c>
      <c r="AX120" s="149">
        <f>SUMPRODUCT(-('Gastos Gerais'!$B$4:$B$999=Analítico!$B120),-(Analítico!AX$1&gt;='Gastos Gerais'!$D$4:$D$999),-(Analítico!AX$1&lt;='Gastos Gerais'!$E$4:$E$999),-('Gastos Gerais'!$C$4:$C$999))</f>
        <v>0</v>
      </c>
      <c r="AY120" s="144">
        <f t="shared" si="53"/>
        <v>20500</v>
      </c>
      <c r="AZ120" s="156">
        <f t="shared" ca="1" si="54"/>
        <v>1.7110265701016778E-4</v>
      </c>
      <c r="BJ120" s="247"/>
      <c r="BK120" s="247"/>
    </row>
    <row r="121" spans="1:63" s="99" customFormat="1" ht="23.25" customHeight="1">
      <c r="A121" s="216" t="s">
        <v>399</v>
      </c>
      <c r="B121" s="219" t="s">
        <v>468</v>
      </c>
      <c r="C121" s="149">
        <f>SUMPRODUCT(-('Gastos Gerais'!$B$4:$B$999=Analítico!$B121),-(Analítico!C$1&gt;='Gastos Gerais'!$D$4:$D$999),-(Analítico!C$1&lt;='Gastos Gerais'!$E$4:$E$999),-('Gastos Gerais'!$C$4:$C$999))</f>
        <v>0</v>
      </c>
      <c r="D121" s="149">
        <f>SUMPRODUCT(-('Gastos Gerais'!$B$4:$B$999=Analítico!$B121),-(Analítico!D$1&gt;='Gastos Gerais'!$D$4:$D$999),-(Analítico!D$1&lt;='Gastos Gerais'!$E$4:$E$999),-('Gastos Gerais'!$C$4:$C$999))</f>
        <v>6604</v>
      </c>
      <c r="E121" s="149">
        <f>SUMPRODUCT(-('Gastos Gerais'!$B$4:$B$999=Analítico!$B121),-(Analítico!E$1&gt;='Gastos Gerais'!$D$4:$D$999),-(Analítico!E$1&lt;='Gastos Gerais'!$E$4:$E$999),-('Gastos Gerais'!$C$4:$C$999))</f>
        <v>6604</v>
      </c>
      <c r="F121" s="149">
        <f>SUMPRODUCT(-('Gastos Gerais'!$B$4:$B$999=Analítico!$B121),-(Analítico!F$1&gt;='Gastos Gerais'!$D$4:$D$999),-(Analítico!F$1&lt;='Gastos Gerais'!$E$4:$E$999),-('Gastos Gerais'!$C$4:$C$999))</f>
        <v>6604</v>
      </c>
      <c r="G121" s="149">
        <f>SUMPRODUCT(-('Gastos Gerais'!$B$4:$B$999=Analítico!$B121),-(Analítico!G$1&gt;='Gastos Gerais'!$D$4:$D$999),-(Analítico!G$1&lt;='Gastos Gerais'!$E$4:$E$999),-('Gastos Gerais'!$C$4:$C$999))</f>
        <v>6604</v>
      </c>
      <c r="H121" s="149">
        <f>SUMPRODUCT(-('Gastos Gerais'!$B$4:$B$999=Analítico!$B121),-(Analítico!H$1&gt;='Gastos Gerais'!$D$4:$D$999),-(Analítico!H$1&lt;='Gastos Gerais'!$E$4:$E$999),-('Gastos Gerais'!$C$4:$C$999))</f>
        <v>6604</v>
      </c>
      <c r="I121" s="149">
        <f>SUMPRODUCT(-('Gastos Gerais'!$B$4:$B$999=Analítico!$B121),-(Analítico!I$1&gt;='Gastos Gerais'!$D$4:$D$999),-(Analítico!I$1&lt;='Gastos Gerais'!$E$4:$E$999),-('Gastos Gerais'!$C$4:$C$999))</f>
        <v>6604</v>
      </c>
      <c r="J121" s="149">
        <f>SUMPRODUCT(-('Gastos Gerais'!$B$4:$B$999=Analítico!$B121),-(Analítico!J$1&gt;='Gastos Gerais'!$D$4:$D$999),-(Analítico!J$1&lt;='Gastos Gerais'!$E$4:$E$999),-('Gastos Gerais'!$C$4:$C$999))</f>
        <v>6604</v>
      </c>
      <c r="K121" s="149">
        <f>SUMPRODUCT(-('Gastos Gerais'!$B$4:$B$999=Analítico!$B121),-(Analítico!K$1&gt;='Gastos Gerais'!$D$4:$D$999),-(Analítico!K$1&lt;='Gastos Gerais'!$E$4:$E$999),-('Gastos Gerais'!$C$4:$C$999))</f>
        <v>6604</v>
      </c>
      <c r="L121" s="149">
        <f>SUMPRODUCT(-('Gastos Gerais'!$B$4:$B$999=Analítico!$B121),-(Analítico!L$1&gt;='Gastos Gerais'!$D$4:$D$999),-(Analítico!L$1&lt;='Gastos Gerais'!$E$4:$E$999),-('Gastos Gerais'!$C$4:$C$999))</f>
        <v>6604</v>
      </c>
      <c r="M121" s="149">
        <f>SUMPRODUCT(-('Gastos Gerais'!$B$4:$B$999=Analítico!$B121),-(Analítico!M$1&gt;='Gastos Gerais'!$D$4:$D$999),-(Analítico!M$1&lt;='Gastos Gerais'!$E$4:$E$999),-('Gastos Gerais'!$C$4:$C$999))</f>
        <v>6604</v>
      </c>
      <c r="N121" s="149">
        <f>SUMPRODUCT(-('Gastos Gerais'!$B$4:$B$999=Analítico!$B121),-(Analítico!N$1&gt;='Gastos Gerais'!$D$4:$D$999),-(Analítico!N$1&lt;='Gastos Gerais'!$E$4:$E$999),-('Gastos Gerais'!$C$4:$C$999))</f>
        <v>6604</v>
      </c>
      <c r="O121" s="149">
        <f>SUMPRODUCT(-('Gastos Gerais'!$B$4:$B$999=Analítico!$B121),-(Analítico!O$1&gt;='Gastos Gerais'!$D$4:$D$999),-(Analítico!O$1&lt;='Gastos Gerais'!$E$4:$E$999),-('Gastos Gerais'!$C$4:$C$999))</f>
        <v>6604</v>
      </c>
      <c r="P121" s="149">
        <f>SUMPRODUCT(-('Gastos Gerais'!$B$4:$B$999=Analítico!$B121),-(Analítico!P$1&gt;='Gastos Gerais'!$D$4:$D$999),-(Analítico!P$1&lt;='Gastos Gerais'!$E$4:$E$999),-('Gastos Gerais'!$C$4:$C$999))</f>
        <v>6604</v>
      </c>
      <c r="Q121" s="149">
        <f>SUMPRODUCT(-('Gastos Gerais'!$B$4:$B$999=Analítico!$B121),-(Analítico!Q$1&gt;='Gastos Gerais'!$D$4:$D$999),-(Analítico!Q$1&lt;='Gastos Gerais'!$E$4:$E$999),-('Gastos Gerais'!$C$4:$C$999))</f>
        <v>6604</v>
      </c>
      <c r="R121" s="149">
        <f>SUMPRODUCT(-('Gastos Gerais'!$B$4:$B$999=Analítico!$B121),-(Analítico!R$1&gt;='Gastos Gerais'!$D$4:$D$999),-(Analítico!R$1&lt;='Gastos Gerais'!$E$4:$E$999),-('Gastos Gerais'!$C$4:$C$999))</f>
        <v>6604</v>
      </c>
      <c r="S121" s="149">
        <f>SUMPRODUCT(-('Gastos Gerais'!$B$4:$B$999=Analítico!$B121),-(Analítico!S$1&gt;='Gastos Gerais'!$D$4:$D$999),-(Analítico!S$1&lt;='Gastos Gerais'!$E$4:$E$999),-('Gastos Gerais'!$C$4:$C$999))</f>
        <v>6604</v>
      </c>
      <c r="T121" s="149">
        <f>SUMPRODUCT(-('Gastos Gerais'!$B$4:$B$999=Analítico!$B121),-(Analítico!T$1&gt;='Gastos Gerais'!$D$4:$D$999),-(Analítico!T$1&lt;='Gastos Gerais'!$E$4:$E$999),-('Gastos Gerais'!$C$4:$C$999))</f>
        <v>6604</v>
      </c>
      <c r="U121" s="149">
        <f>SUMPRODUCT(-('Gastos Gerais'!$B$4:$B$999=Analítico!$B121),-(Analítico!U$1&gt;='Gastos Gerais'!$D$4:$D$999),-(Analítico!U$1&lt;='Gastos Gerais'!$E$4:$E$999),-('Gastos Gerais'!$C$4:$C$999))</f>
        <v>6604</v>
      </c>
      <c r="V121" s="149">
        <f>SUMPRODUCT(-('Gastos Gerais'!$B$4:$B$999=Analítico!$B121),-(Analítico!V$1&gt;='Gastos Gerais'!$D$4:$D$999),-(Analítico!V$1&lt;='Gastos Gerais'!$E$4:$E$999),-('Gastos Gerais'!$C$4:$C$999))</f>
        <v>6604</v>
      </c>
      <c r="W121" s="149">
        <f>SUMPRODUCT(-('Gastos Gerais'!$B$4:$B$999=Analítico!$B121),-(Analítico!W$1&gt;='Gastos Gerais'!$D$4:$D$999),-(Analítico!W$1&lt;='Gastos Gerais'!$E$4:$E$999),-('Gastos Gerais'!$C$4:$C$999))</f>
        <v>6604</v>
      </c>
      <c r="X121" s="149">
        <f>SUMPRODUCT(-('Gastos Gerais'!$B$4:$B$999=Analítico!$B121),-(Analítico!X$1&gt;='Gastos Gerais'!$D$4:$D$999),-(Analítico!X$1&lt;='Gastos Gerais'!$E$4:$E$999),-('Gastos Gerais'!$C$4:$C$999))</f>
        <v>6604</v>
      </c>
      <c r="Y121" s="149">
        <f>SUMPRODUCT(-('Gastos Gerais'!$B$4:$B$999=Analítico!$B121),-(Analítico!Y$1&gt;='Gastos Gerais'!$D$4:$D$999),-(Analítico!Y$1&lt;='Gastos Gerais'!$E$4:$E$999),-('Gastos Gerais'!$C$4:$C$999))</f>
        <v>6604</v>
      </c>
      <c r="Z121" s="149">
        <f>SUMPRODUCT(-('Gastos Gerais'!$B$4:$B$999=Analítico!$B121),-(Analítico!Z$1&gt;='Gastos Gerais'!$D$4:$D$999),-(Analítico!Z$1&lt;='Gastos Gerais'!$E$4:$E$999),-('Gastos Gerais'!$C$4:$C$999))</f>
        <v>6604</v>
      </c>
      <c r="AA121" s="149">
        <f>SUMPRODUCT(-('Gastos Gerais'!$B$4:$B$999=Analítico!$B121),-(Analítico!AA$1&gt;='Gastos Gerais'!$D$4:$D$999),-(Analítico!AA$1&lt;='Gastos Gerais'!$E$4:$E$999),-('Gastos Gerais'!$C$4:$C$999))</f>
        <v>6604</v>
      </c>
      <c r="AB121" s="149">
        <f>SUMPRODUCT(-('Gastos Gerais'!$B$4:$B$999=Analítico!$B121),-(Analítico!AB$1&gt;='Gastos Gerais'!$D$4:$D$999),-(Analítico!AB$1&lt;='Gastos Gerais'!$E$4:$E$999),-('Gastos Gerais'!$C$4:$C$999))</f>
        <v>6604</v>
      </c>
      <c r="AC121" s="149">
        <f>SUMPRODUCT(-('Gastos Gerais'!$B$4:$B$999=Analítico!$B121),-(Analítico!AC$1&gt;='Gastos Gerais'!$D$4:$D$999),-(Analítico!AC$1&lt;='Gastos Gerais'!$E$4:$E$999),-('Gastos Gerais'!$C$4:$C$999))</f>
        <v>6604</v>
      </c>
      <c r="AD121" s="149">
        <f>SUMPRODUCT(-('Gastos Gerais'!$B$4:$B$999=Analítico!$B121),-(Analítico!AD$1&gt;='Gastos Gerais'!$D$4:$D$999),-(Analítico!AD$1&lt;='Gastos Gerais'!$E$4:$E$999),-('Gastos Gerais'!$C$4:$C$999))</f>
        <v>6604</v>
      </c>
      <c r="AE121" s="149">
        <f>SUMPRODUCT(-('Gastos Gerais'!$B$4:$B$999=Analítico!$B121),-(Analítico!AE$1&gt;='Gastos Gerais'!$D$4:$D$999),-(Analítico!AE$1&lt;='Gastos Gerais'!$E$4:$E$999),-('Gastos Gerais'!$C$4:$C$999))</f>
        <v>6604</v>
      </c>
      <c r="AF121" s="149">
        <f>SUMPRODUCT(-('Gastos Gerais'!$B$4:$B$999=Analítico!$B121),-(Analítico!AF$1&gt;='Gastos Gerais'!$D$4:$D$999),-(Analítico!AF$1&lt;='Gastos Gerais'!$E$4:$E$999),-('Gastos Gerais'!$C$4:$C$999))</f>
        <v>6604</v>
      </c>
      <c r="AG121" s="149">
        <f>SUMPRODUCT(-('Gastos Gerais'!$B$4:$B$999=Analítico!$B121),-(Analítico!AG$1&gt;='Gastos Gerais'!$D$4:$D$999),-(Analítico!AG$1&lt;='Gastos Gerais'!$E$4:$E$999),-('Gastos Gerais'!$C$4:$C$999))</f>
        <v>6604</v>
      </c>
      <c r="AH121" s="149">
        <f>SUMPRODUCT(-('Gastos Gerais'!$B$4:$B$999=Analítico!$B121),-(Analítico!AH$1&gt;='Gastos Gerais'!$D$4:$D$999),-(Analítico!AH$1&lt;='Gastos Gerais'!$E$4:$E$999),-('Gastos Gerais'!$C$4:$C$999))</f>
        <v>6604</v>
      </c>
      <c r="AI121" s="149">
        <f>SUMPRODUCT(-('Gastos Gerais'!$B$4:$B$999=Analítico!$B121),-(Analítico!AI$1&gt;='Gastos Gerais'!$D$4:$D$999),-(Analítico!AI$1&lt;='Gastos Gerais'!$E$4:$E$999),-('Gastos Gerais'!$C$4:$C$999))</f>
        <v>6604</v>
      </c>
      <c r="AJ121" s="149">
        <f>SUMPRODUCT(-('Gastos Gerais'!$B$4:$B$999=Analítico!$B121),-(Analítico!AJ$1&gt;='Gastos Gerais'!$D$4:$D$999),-(Analítico!AJ$1&lt;='Gastos Gerais'!$E$4:$E$999),-('Gastos Gerais'!$C$4:$C$999))</f>
        <v>6604</v>
      </c>
      <c r="AK121" s="149">
        <f>SUMPRODUCT(-('Gastos Gerais'!$B$4:$B$999=Analítico!$B121),-(Analítico!AK$1&gt;='Gastos Gerais'!$D$4:$D$999),-(Analítico!AK$1&lt;='Gastos Gerais'!$E$4:$E$999),-('Gastos Gerais'!$C$4:$C$999))</f>
        <v>6604</v>
      </c>
      <c r="AL121" s="149">
        <f>SUMPRODUCT(-('Gastos Gerais'!$B$4:$B$999=Analítico!$B121),-(Analítico!AL$1&gt;='Gastos Gerais'!$D$4:$D$999),-(Analítico!AL$1&lt;='Gastos Gerais'!$E$4:$E$999),-('Gastos Gerais'!$C$4:$C$999))</f>
        <v>6604</v>
      </c>
      <c r="AM121" s="149">
        <f>SUMPRODUCT(-('Gastos Gerais'!$B$4:$B$999=Analítico!$B121),-(Analítico!AM$1&gt;='Gastos Gerais'!$D$4:$D$999),-(Analítico!AM$1&lt;='Gastos Gerais'!$E$4:$E$999),-('Gastos Gerais'!$C$4:$C$999))</f>
        <v>6604</v>
      </c>
      <c r="AN121" s="149">
        <f>SUMPRODUCT(-('Gastos Gerais'!$B$4:$B$999=Analítico!$B121),-(Analítico!AN$1&gt;='Gastos Gerais'!$D$4:$D$999),-(Analítico!AN$1&lt;='Gastos Gerais'!$E$4:$E$999),-('Gastos Gerais'!$C$4:$C$999))</f>
        <v>6604</v>
      </c>
      <c r="AO121" s="149">
        <f>SUMPRODUCT(-('Gastos Gerais'!$B$4:$B$999=Analítico!$B121),-(Analítico!AO$1&gt;='Gastos Gerais'!$D$4:$D$999),-(Analítico!AO$1&lt;='Gastos Gerais'!$E$4:$E$999),-('Gastos Gerais'!$C$4:$C$999))</f>
        <v>6604</v>
      </c>
      <c r="AP121" s="149">
        <f>SUMPRODUCT(-('Gastos Gerais'!$B$4:$B$999=Analítico!$B121),-(Analítico!AP$1&gt;='Gastos Gerais'!$D$4:$D$999),-(Analítico!AP$1&lt;='Gastos Gerais'!$E$4:$E$999),-('Gastos Gerais'!$C$4:$C$999))</f>
        <v>6604</v>
      </c>
      <c r="AQ121" s="149">
        <f>SUMPRODUCT(-('Gastos Gerais'!$B$4:$B$999=Analítico!$B121),-(Analítico!AQ$1&gt;='Gastos Gerais'!$D$4:$D$999),-(Analítico!AQ$1&lt;='Gastos Gerais'!$E$4:$E$999),-('Gastos Gerais'!$C$4:$C$999))</f>
        <v>6604</v>
      </c>
      <c r="AR121" s="149">
        <f>SUMPRODUCT(-('Gastos Gerais'!$B$4:$B$999=Analítico!$B121),-(Analítico!AR$1&gt;='Gastos Gerais'!$D$4:$D$999),-(Analítico!AR$1&lt;='Gastos Gerais'!$E$4:$E$999),-('Gastos Gerais'!$C$4:$C$999))</f>
        <v>6604</v>
      </c>
      <c r="AS121" s="149">
        <f>SUMPRODUCT(-('Gastos Gerais'!$B$4:$B$999=Analítico!$B121),-(Analítico!AS$1&gt;='Gastos Gerais'!$D$4:$D$999),-(Analítico!AS$1&lt;='Gastos Gerais'!$E$4:$E$999),-('Gastos Gerais'!$C$4:$C$999))</f>
        <v>0</v>
      </c>
      <c r="AT121" s="149">
        <f>SUMPRODUCT(-('Gastos Gerais'!$B$4:$B$999=Analítico!$B121),-(Analítico!AT$1&gt;='Gastos Gerais'!$D$4:$D$999),-(Analítico!AT$1&lt;='Gastos Gerais'!$E$4:$E$999),-('Gastos Gerais'!$C$4:$C$999))</f>
        <v>0</v>
      </c>
      <c r="AU121" s="149">
        <f>SUMPRODUCT(-('Gastos Gerais'!$B$4:$B$999=Analítico!$B121),-(Analítico!AU$1&gt;='Gastos Gerais'!$D$4:$D$999),-(Analítico!AU$1&lt;='Gastos Gerais'!$E$4:$E$999),-('Gastos Gerais'!$C$4:$C$999))</f>
        <v>0</v>
      </c>
      <c r="AV121" s="149">
        <f>SUMPRODUCT(-('Gastos Gerais'!$B$4:$B$999=Analítico!$B121),-(Analítico!AV$1&gt;='Gastos Gerais'!$D$4:$D$999),-(Analítico!AV$1&lt;='Gastos Gerais'!$E$4:$E$999),-('Gastos Gerais'!$C$4:$C$999))</f>
        <v>0</v>
      </c>
      <c r="AW121" s="149">
        <f>SUMPRODUCT(-('Gastos Gerais'!$B$4:$B$999=Analítico!$B121),-(Analítico!AW$1&gt;='Gastos Gerais'!$D$4:$D$999),-(Analítico!AW$1&lt;='Gastos Gerais'!$E$4:$E$999),-('Gastos Gerais'!$C$4:$C$999))</f>
        <v>0</v>
      </c>
      <c r="AX121" s="149">
        <f>SUMPRODUCT(-('Gastos Gerais'!$B$4:$B$999=Analítico!$B121),-(Analítico!AX$1&gt;='Gastos Gerais'!$D$4:$D$999),-(Analítico!AX$1&lt;='Gastos Gerais'!$E$4:$E$999),-('Gastos Gerais'!$C$4:$C$999))</f>
        <v>0</v>
      </c>
      <c r="AY121" s="144">
        <f t="shared" si="53"/>
        <v>270764</v>
      </c>
      <c r="AZ121" s="156">
        <f t="shared" ca="1" si="54"/>
        <v>2.2599238937902962E-3</v>
      </c>
      <c r="BJ121" s="247"/>
      <c r="BK121" s="247"/>
    </row>
    <row r="122" spans="1:63" s="99" customFormat="1" ht="23.25" customHeight="1">
      <c r="A122" s="216" t="s">
        <v>400</v>
      </c>
      <c r="B122" s="219" t="s">
        <v>469</v>
      </c>
      <c r="C122" s="149">
        <f>SUMPRODUCT(-('Gastos Gerais'!$B$4:$B$999=Analítico!$B122),-(Analítico!C$1&gt;='Gastos Gerais'!$D$4:$D$999),-(Analítico!C$1&lt;='Gastos Gerais'!$E$4:$E$999),-('Gastos Gerais'!$C$4:$C$999))</f>
        <v>0</v>
      </c>
      <c r="D122" s="149">
        <f>SUMPRODUCT(-('Gastos Gerais'!$B$4:$B$999=Analítico!$B122),-(Analítico!D$1&gt;='Gastos Gerais'!$D$4:$D$999),-(Analítico!D$1&lt;='Gastos Gerais'!$E$4:$E$999),-('Gastos Gerais'!$C$4:$C$999))</f>
        <v>0</v>
      </c>
      <c r="E122" s="149">
        <f>SUMPRODUCT(-('Gastos Gerais'!$B$4:$B$999=Analítico!$B122),-(Analítico!E$1&gt;='Gastos Gerais'!$D$4:$D$999),-(Analítico!E$1&lt;='Gastos Gerais'!$E$4:$E$999),-('Gastos Gerais'!$C$4:$C$999))</f>
        <v>0</v>
      </c>
      <c r="F122" s="149">
        <f>SUMPRODUCT(-('Gastos Gerais'!$B$4:$B$999=Analítico!$B122),-(Analítico!F$1&gt;='Gastos Gerais'!$D$4:$D$999),-(Analítico!F$1&lt;='Gastos Gerais'!$E$4:$E$999),-('Gastos Gerais'!$C$4:$C$999))</f>
        <v>0</v>
      </c>
      <c r="G122" s="149">
        <f>SUMPRODUCT(-('Gastos Gerais'!$B$4:$B$999=Analítico!$B122),-(Analítico!G$1&gt;='Gastos Gerais'!$D$4:$D$999),-(Analítico!G$1&lt;='Gastos Gerais'!$E$4:$E$999),-('Gastos Gerais'!$C$4:$C$999))</f>
        <v>0</v>
      </c>
      <c r="H122" s="149">
        <f>SUMPRODUCT(-('Gastos Gerais'!$B$4:$B$999=Analítico!$B122),-(Analítico!H$1&gt;='Gastos Gerais'!$D$4:$D$999),-(Analítico!H$1&lt;='Gastos Gerais'!$E$4:$E$999),-('Gastos Gerais'!$C$4:$C$999))</f>
        <v>0</v>
      </c>
      <c r="I122" s="149">
        <f>SUMPRODUCT(-('Gastos Gerais'!$B$4:$B$999=Analítico!$B122),-(Analítico!I$1&gt;='Gastos Gerais'!$D$4:$D$999),-(Analítico!I$1&lt;='Gastos Gerais'!$E$4:$E$999),-('Gastos Gerais'!$C$4:$C$999))</f>
        <v>14000</v>
      </c>
      <c r="J122" s="149">
        <f>SUMPRODUCT(-('Gastos Gerais'!$B$4:$B$999=Analítico!$B122),-(Analítico!J$1&gt;='Gastos Gerais'!$D$4:$D$999),-(Analítico!J$1&lt;='Gastos Gerais'!$E$4:$E$999),-('Gastos Gerais'!$C$4:$C$999))</f>
        <v>14000</v>
      </c>
      <c r="K122" s="149">
        <f>SUMPRODUCT(-('Gastos Gerais'!$B$4:$B$999=Analítico!$B122),-(Analítico!K$1&gt;='Gastos Gerais'!$D$4:$D$999),-(Analítico!K$1&lt;='Gastos Gerais'!$E$4:$E$999),-('Gastos Gerais'!$C$4:$C$999))</f>
        <v>14000</v>
      </c>
      <c r="L122" s="149">
        <f>SUMPRODUCT(-('Gastos Gerais'!$B$4:$B$999=Analítico!$B122),-(Analítico!L$1&gt;='Gastos Gerais'!$D$4:$D$999),-(Analítico!L$1&lt;='Gastos Gerais'!$E$4:$E$999),-('Gastos Gerais'!$C$4:$C$999))</f>
        <v>14000</v>
      </c>
      <c r="M122" s="149">
        <f>SUMPRODUCT(-('Gastos Gerais'!$B$4:$B$999=Analítico!$B122),-(Analítico!M$1&gt;='Gastos Gerais'!$D$4:$D$999),-(Analítico!M$1&lt;='Gastos Gerais'!$E$4:$E$999),-('Gastos Gerais'!$C$4:$C$999))</f>
        <v>14000</v>
      </c>
      <c r="N122" s="149">
        <f>SUMPRODUCT(-('Gastos Gerais'!$B$4:$B$999=Analítico!$B122),-(Analítico!N$1&gt;='Gastos Gerais'!$D$4:$D$999),-(Analítico!N$1&lt;='Gastos Gerais'!$E$4:$E$999),-('Gastos Gerais'!$C$4:$C$999))</f>
        <v>14000</v>
      </c>
      <c r="O122" s="149">
        <f>SUMPRODUCT(-('Gastos Gerais'!$B$4:$B$999=Analítico!$B122),-(Analítico!O$1&gt;='Gastos Gerais'!$D$4:$D$999),-(Analítico!O$1&lt;='Gastos Gerais'!$E$4:$E$999),-('Gastos Gerais'!$C$4:$C$999))</f>
        <v>14000</v>
      </c>
      <c r="P122" s="149">
        <f>SUMPRODUCT(-('Gastos Gerais'!$B$4:$B$999=Analítico!$B122),-(Analítico!P$1&gt;='Gastos Gerais'!$D$4:$D$999),-(Analítico!P$1&lt;='Gastos Gerais'!$E$4:$E$999),-('Gastos Gerais'!$C$4:$C$999))</f>
        <v>14000</v>
      </c>
      <c r="Q122" s="149">
        <f>SUMPRODUCT(-('Gastos Gerais'!$B$4:$B$999=Analítico!$B122),-(Analítico!Q$1&gt;='Gastos Gerais'!$D$4:$D$999),-(Analítico!Q$1&lt;='Gastos Gerais'!$E$4:$E$999),-('Gastos Gerais'!$C$4:$C$999))</f>
        <v>14000</v>
      </c>
      <c r="R122" s="149">
        <f>SUMPRODUCT(-('Gastos Gerais'!$B$4:$B$999=Analítico!$B122),-(Analítico!R$1&gt;='Gastos Gerais'!$D$4:$D$999),-(Analítico!R$1&lt;='Gastos Gerais'!$E$4:$E$999),-('Gastos Gerais'!$C$4:$C$999))</f>
        <v>14000</v>
      </c>
      <c r="S122" s="149">
        <f>SUMPRODUCT(-('Gastos Gerais'!$B$4:$B$999=Analítico!$B122),-(Analítico!S$1&gt;='Gastos Gerais'!$D$4:$D$999),-(Analítico!S$1&lt;='Gastos Gerais'!$E$4:$E$999),-('Gastos Gerais'!$C$4:$C$999))</f>
        <v>14000</v>
      </c>
      <c r="T122" s="149">
        <f>SUMPRODUCT(-('Gastos Gerais'!$B$4:$B$999=Analítico!$B122),-(Analítico!T$1&gt;='Gastos Gerais'!$D$4:$D$999),-(Analítico!T$1&lt;='Gastos Gerais'!$E$4:$E$999),-('Gastos Gerais'!$C$4:$C$999))</f>
        <v>14000</v>
      </c>
      <c r="U122" s="149">
        <f>SUMPRODUCT(-('Gastos Gerais'!$B$4:$B$999=Analítico!$B122),-(Analítico!U$1&gt;='Gastos Gerais'!$D$4:$D$999),-(Analítico!U$1&lt;='Gastos Gerais'!$E$4:$E$999),-('Gastos Gerais'!$C$4:$C$999))</f>
        <v>14000</v>
      </c>
      <c r="V122" s="149">
        <f>SUMPRODUCT(-('Gastos Gerais'!$B$4:$B$999=Analítico!$B122),-(Analítico!V$1&gt;='Gastos Gerais'!$D$4:$D$999),-(Analítico!V$1&lt;='Gastos Gerais'!$E$4:$E$999),-('Gastos Gerais'!$C$4:$C$999))</f>
        <v>14000</v>
      </c>
      <c r="W122" s="149">
        <f>SUMPRODUCT(-('Gastos Gerais'!$B$4:$B$999=Analítico!$B122),-(Analítico!W$1&gt;='Gastos Gerais'!$D$4:$D$999),-(Analítico!W$1&lt;='Gastos Gerais'!$E$4:$E$999),-('Gastos Gerais'!$C$4:$C$999))</f>
        <v>14000</v>
      </c>
      <c r="X122" s="149">
        <f>SUMPRODUCT(-('Gastos Gerais'!$B$4:$B$999=Analítico!$B122),-(Analítico!X$1&gt;='Gastos Gerais'!$D$4:$D$999),-(Analítico!X$1&lt;='Gastos Gerais'!$E$4:$E$999),-('Gastos Gerais'!$C$4:$C$999))</f>
        <v>14000</v>
      </c>
      <c r="Y122" s="149">
        <f>SUMPRODUCT(-('Gastos Gerais'!$B$4:$B$999=Analítico!$B122),-(Analítico!Y$1&gt;='Gastos Gerais'!$D$4:$D$999),-(Analítico!Y$1&lt;='Gastos Gerais'!$E$4:$E$999),-('Gastos Gerais'!$C$4:$C$999))</f>
        <v>14000</v>
      </c>
      <c r="Z122" s="149">
        <f>SUMPRODUCT(-('Gastos Gerais'!$B$4:$B$999=Analítico!$B122),-(Analítico!Z$1&gt;='Gastos Gerais'!$D$4:$D$999),-(Analítico!Z$1&lt;='Gastos Gerais'!$E$4:$E$999),-('Gastos Gerais'!$C$4:$C$999))</f>
        <v>14000</v>
      </c>
      <c r="AA122" s="149">
        <f>SUMPRODUCT(-('Gastos Gerais'!$B$4:$B$999=Analítico!$B122),-(Analítico!AA$1&gt;='Gastos Gerais'!$D$4:$D$999),-(Analítico!AA$1&lt;='Gastos Gerais'!$E$4:$E$999),-('Gastos Gerais'!$C$4:$C$999))</f>
        <v>14000</v>
      </c>
      <c r="AB122" s="149">
        <f>SUMPRODUCT(-('Gastos Gerais'!$B$4:$B$999=Analítico!$B122),-(Analítico!AB$1&gt;='Gastos Gerais'!$D$4:$D$999),-(Analítico!AB$1&lt;='Gastos Gerais'!$E$4:$E$999),-('Gastos Gerais'!$C$4:$C$999))</f>
        <v>14000</v>
      </c>
      <c r="AC122" s="149">
        <f>SUMPRODUCT(-('Gastos Gerais'!$B$4:$B$999=Analítico!$B122),-(Analítico!AC$1&gt;='Gastos Gerais'!$D$4:$D$999),-(Analítico!AC$1&lt;='Gastos Gerais'!$E$4:$E$999),-('Gastos Gerais'!$C$4:$C$999))</f>
        <v>14000</v>
      </c>
      <c r="AD122" s="149">
        <f>SUMPRODUCT(-('Gastos Gerais'!$B$4:$B$999=Analítico!$B122),-(Analítico!AD$1&gt;='Gastos Gerais'!$D$4:$D$999),-(Analítico!AD$1&lt;='Gastos Gerais'!$E$4:$E$999),-('Gastos Gerais'!$C$4:$C$999))</f>
        <v>14000</v>
      </c>
      <c r="AE122" s="149">
        <f>SUMPRODUCT(-('Gastos Gerais'!$B$4:$B$999=Analítico!$B122),-(Analítico!AE$1&gt;='Gastos Gerais'!$D$4:$D$999),-(Analítico!AE$1&lt;='Gastos Gerais'!$E$4:$E$999),-('Gastos Gerais'!$C$4:$C$999))</f>
        <v>14000</v>
      </c>
      <c r="AF122" s="149">
        <f>SUMPRODUCT(-('Gastos Gerais'!$B$4:$B$999=Analítico!$B122),-(Analítico!AF$1&gt;='Gastos Gerais'!$D$4:$D$999),-(Analítico!AF$1&lt;='Gastos Gerais'!$E$4:$E$999),-('Gastos Gerais'!$C$4:$C$999))</f>
        <v>14000</v>
      </c>
      <c r="AG122" s="149">
        <f>SUMPRODUCT(-('Gastos Gerais'!$B$4:$B$999=Analítico!$B122),-(Analítico!AG$1&gt;='Gastos Gerais'!$D$4:$D$999),-(Analítico!AG$1&lt;='Gastos Gerais'!$E$4:$E$999),-('Gastos Gerais'!$C$4:$C$999))</f>
        <v>14000</v>
      </c>
      <c r="AH122" s="149">
        <f>SUMPRODUCT(-('Gastos Gerais'!$B$4:$B$999=Analítico!$B122),-(Analítico!AH$1&gt;='Gastos Gerais'!$D$4:$D$999),-(Analítico!AH$1&lt;='Gastos Gerais'!$E$4:$E$999),-('Gastos Gerais'!$C$4:$C$999))</f>
        <v>14000</v>
      </c>
      <c r="AI122" s="149">
        <f>SUMPRODUCT(-('Gastos Gerais'!$B$4:$B$999=Analítico!$B122),-(Analítico!AI$1&gt;='Gastos Gerais'!$D$4:$D$999),-(Analítico!AI$1&lt;='Gastos Gerais'!$E$4:$E$999),-('Gastos Gerais'!$C$4:$C$999))</f>
        <v>14000</v>
      </c>
      <c r="AJ122" s="149">
        <f>SUMPRODUCT(-('Gastos Gerais'!$B$4:$B$999=Analítico!$B122),-(Analítico!AJ$1&gt;='Gastos Gerais'!$D$4:$D$999),-(Analítico!AJ$1&lt;='Gastos Gerais'!$E$4:$E$999),-('Gastos Gerais'!$C$4:$C$999))</f>
        <v>14000</v>
      </c>
      <c r="AK122" s="149">
        <f>SUMPRODUCT(-('Gastos Gerais'!$B$4:$B$999=Analítico!$B122),-(Analítico!AK$1&gt;='Gastos Gerais'!$D$4:$D$999),-(Analítico!AK$1&lt;='Gastos Gerais'!$E$4:$E$999),-('Gastos Gerais'!$C$4:$C$999))</f>
        <v>14000</v>
      </c>
      <c r="AL122" s="149">
        <f>SUMPRODUCT(-('Gastos Gerais'!$B$4:$B$999=Analítico!$B122),-(Analítico!AL$1&gt;='Gastos Gerais'!$D$4:$D$999),-(Analítico!AL$1&lt;='Gastos Gerais'!$E$4:$E$999),-('Gastos Gerais'!$C$4:$C$999))</f>
        <v>14000</v>
      </c>
      <c r="AM122" s="149">
        <f>SUMPRODUCT(-('Gastos Gerais'!$B$4:$B$999=Analítico!$B122),-(Analítico!AM$1&gt;='Gastos Gerais'!$D$4:$D$999),-(Analítico!AM$1&lt;='Gastos Gerais'!$E$4:$E$999),-('Gastos Gerais'!$C$4:$C$999))</f>
        <v>14000</v>
      </c>
      <c r="AN122" s="149">
        <f>SUMPRODUCT(-('Gastos Gerais'!$B$4:$B$999=Analítico!$B122),-(Analítico!AN$1&gt;='Gastos Gerais'!$D$4:$D$999),-(Analítico!AN$1&lt;='Gastos Gerais'!$E$4:$E$999),-('Gastos Gerais'!$C$4:$C$999))</f>
        <v>14000</v>
      </c>
      <c r="AO122" s="149">
        <f>SUMPRODUCT(-('Gastos Gerais'!$B$4:$B$999=Analítico!$B122),-(Analítico!AO$1&gt;='Gastos Gerais'!$D$4:$D$999),-(Analítico!AO$1&lt;='Gastos Gerais'!$E$4:$E$999),-('Gastos Gerais'!$C$4:$C$999))</f>
        <v>14000</v>
      </c>
      <c r="AP122" s="149">
        <f>SUMPRODUCT(-('Gastos Gerais'!$B$4:$B$999=Analítico!$B122),-(Analítico!AP$1&gt;='Gastos Gerais'!$D$4:$D$999),-(Analítico!AP$1&lt;='Gastos Gerais'!$E$4:$E$999),-('Gastos Gerais'!$C$4:$C$999))</f>
        <v>14000</v>
      </c>
      <c r="AQ122" s="149">
        <f>SUMPRODUCT(-('Gastos Gerais'!$B$4:$B$999=Analítico!$B122),-(Analítico!AQ$1&gt;='Gastos Gerais'!$D$4:$D$999),-(Analítico!AQ$1&lt;='Gastos Gerais'!$E$4:$E$999),-('Gastos Gerais'!$C$4:$C$999))</f>
        <v>14000</v>
      </c>
      <c r="AR122" s="149">
        <f>SUMPRODUCT(-('Gastos Gerais'!$B$4:$B$999=Analítico!$B122),-(Analítico!AR$1&gt;='Gastos Gerais'!$D$4:$D$999),-(Analítico!AR$1&lt;='Gastos Gerais'!$E$4:$E$999),-('Gastos Gerais'!$C$4:$C$999))</f>
        <v>14000</v>
      </c>
      <c r="AS122" s="149">
        <f>SUMPRODUCT(-('Gastos Gerais'!$B$4:$B$999=Analítico!$B122),-(Analítico!AS$1&gt;='Gastos Gerais'!$D$4:$D$999),-(Analítico!AS$1&lt;='Gastos Gerais'!$E$4:$E$999),-('Gastos Gerais'!$C$4:$C$999))</f>
        <v>0</v>
      </c>
      <c r="AT122" s="149">
        <f>SUMPRODUCT(-('Gastos Gerais'!$B$4:$B$999=Analítico!$B122),-(Analítico!AT$1&gt;='Gastos Gerais'!$D$4:$D$999),-(Analítico!AT$1&lt;='Gastos Gerais'!$E$4:$E$999),-('Gastos Gerais'!$C$4:$C$999))</f>
        <v>0</v>
      </c>
      <c r="AU122" s="149">
        <f>SUMPRODUCT(-('Gastos Gerais'!$B$4:$B$999=Analítico!$B122),-(Analítico!AU$1&gt;='Gastos Gerais'!$D$4:$D$999),-(Analítico!AU$1&lt;='Gastos Gerais'!$E$4:$E$999),-('Gastos Gerais'!$C$4:$C$999))</f>
        <v>0</v>
      </c>
      <c r="AV122" s="149">
        <f>SUMPRODUCT(-('Gastos Gerais'!$B$4:$B$999=Analítico!$B122),-(Analítico!AV$1&gt;='Gastos Gerais'!$D$4:$D$999),-(Analítico!AV$1&lt;='Gastos Gerais'!$E$4:$E$999),-('Gastos Gerais'!$C$4:$C$999))</f>
        <v>0</v>
      </c>
      <c r="AW122" s="149">
        <f>SUMPRODUCT(-('Gastos Gerais'!$B$4:$B$999=Analítico!$B122),-(Analítico!AW$1&gt;='Gastos Gerais'!$D$4:$D$999),-(Analítico!AW$1&lt;='Gastos Gerais'!$E$4:$E$999),-('Gastos Gerais'!$C$4:$C$999))</f>
        <v>0</v>
      </c>
      <c r="AX122" s="149">
        <f>SUMPRODUCT(-('Gastos Gerais'!$B$4:$B$999=Analítico!$B122),-(Analítico!AX$1&gt;='Gastos Gerais'!$D$4:$D$999),-(Analítico!AX$1&lt;='Gastos Gerais'!$E$4:$E$999),-('Gastos Gerais'!$C$4:$C$999))</f>
        <v>0</v>
      </c>
      <c r="AY122" s="144">
        <f t="shared" si="53"/>
        <v>504000</v>
      </c>
      <c r="AZ122" s="156">
        <f t="shared" ca="1" si="54"/>
        <v>4.2066214211280272E-3</v>
      </c>
      <c r="BJ122" s="247"/>
      <c r="BK122" s="247"/>
    </row>
    <row r="123" spans="1:63" s="99" customFormat="1" ht="23.25" customHeight="1">
      <c r="A123" s="216" t="s">
        <v>401</v>
      </c>
      <c r="B123" s="219" t="s">
        <v>470</v>
      </c>
      <c r="C123" s="149">
        <f>SUMPRODUCT(-('Gastos Gerais'!$B$4:$B$999=Analítico!$B123),-(Analítico!C$1&gt;='Gastos Gerais'!$D$4:$D$999),-(Analítico!C$1&lt;='Gastos Gerais'!$E$4:$E$999),-('Gastos Gerais'!$C$4:$C$999))</f>
        <v>0</v>
      </c>
      <c r="D123" s="149">
        <f>SUMPRODUCT(-('Gastos Gerais'!$B$4:$B$999=Analítico!$B123),-(Analítico!D$1&gt;='Gastos Gerais'!$D$4:$D$999),-(Analítico!D$1&lt;='Gastos Gerais'!$E$4:$E$999),-('Gastos Gerais'!$C$4:$C$999))</f>
        <v>150</v>
      </c>
      <c r="E123" s="149">
        <f>SUMPRODUCT(-('Gastos Gerais'!$B$4:$B$999=Analítico!$B123),-(Analítico!E$1&gt;='Gastos Gerais'!$D$4:$D$999),-(Analítico!E$1&lt;='Gastos Gerais'!$E$4:$E$999),-('Gastos Gerais'!$C$4:$C$999))</f>
        <v>150</v>
      </c>
      <c r="F123" s="149">
        <f>SUMPRODUCT(-('Gastos Gerais'!$B$4:$B$999=Analítico!$B123),-(Analítico!F$1&gt;='Gastos Gerais'!$D$4:$D$999),-(Analítico!F$1&lt;='Gastos Gerais'!$E$4:$E$999),-('Gastos Gerais'!$C$4:$C$999))</f>
        <v>150</v>
      </c>
      <c r="G123" s="149">
        <f>SUMPRODUCT(-('Gastos Gerais'!$B$4:$B$999=Analítico!$B123),-(Analítico!G$1&gt;='Gastos Gerais'!$D$4:$D$999),-(Analítico!G$1&lt;='Gastos Gerais'!$E$4:$E$999),-('Gastos Gerais'!$C$4:$C$999))</f>
        <v>150</v>
      </c>
      <c r="H123" s="149">
        <f>SUMPRODUCT(-('Gastos Gerais'!$B$4:$B$999=Analítico!$B123),-(Analítico!H$1&gt;='Gastos Gerais'!$D$4:$D$999),-(Analítico!H$1&lt;='Gastos Gerais'!$E$4:$E$999),-('Gastos Gerais'!$C$4:$C$999))</f>
        <v>150</v>
      </c>
      <c r="I123" s="149">
        <f>SUMPRODUCT(-('Gastos Gerais'!$B$4:$B$999=Analítico!$B123),-(Analítico!I$1&gt;='Gastos Gerais'!$D$4:$D$999),-(Analítico!I$1&lt;='Gastos Gerais'!$E$4:$E$999),-('Gastos Gerais'!$C$4:$C$999))</f>
        <v>150</v>
      </c>
      <c r="J123" s="149">
        <f>SUMPRODUCT(-('Gastos Gerais'!$B$4:$B$999=Analítico!$B123),-(Analítico!J$1&gt;='Gastos Gerais'!$D$4:$D$999),-(Analítico!J$1&lt;='Gastos Gerais'!$E$4:$E$999),-('Gastos Gerais'!$C$4:$C$999))</f>
        <v>150</v>
      </c>
      <c r="K123" s="149">
        <f>SUMPRODUCT(-('Gastos Gerais'!$B$4:$B$999=Analítico!$B123),-(Analítico!K$1&gt;='Gastos Gerais'!$D$4:$D$999),-(Analítico!K$1&lt;='Gastos Gerais'!$E$4:$E$999),-('Gastos Gerais'!$C$4:$C$999))</f>
        <v>150</v>
      </c>
      <c r="L123" s="149">
        <f>SUMPRODUCT(-('Gastos Gerais'!$B$4:$B$999=Analítico!$B123),-(Analítico!L$1&gt;='Gastos Gerais'!$D$4:$D$999),-(Analítico!L$1&lt;='Gastos Gerais'!$E$4:$E$999),-('Gastos Gerais'!$C$4:$C$999))</f>
        <v>150</v>
      </c>
      <c r="M123" s="149">
        <f>SUMPRODUCT(-('Gastos Gerais'!$B$4:$B$999=Analítico!$B123),-(Analítico!M$1&gt;='Gastos Gerais'!$D$4:$D$999),-(Analítico!M$1&lt;='Gastos Gerais'!$E$4:$E$999),-('Gastos Gerais'!$C$4:$C$999))</f>
        <v>150</v>
      </c>
      <c r="N123" s="149">
        <f>SUMPRODUCT(-('Gastos Gerais'!$B$4:$B$999=Analítico!$B123),-(Analítico!N$1&gt;='Gastos Gerais'!$D$4:$D$999),-(Analítico!N$1&lt;='Gastos Gerais'!$E$4:$E$999),-('Gastos Gerais'!$C$4:$C$999))</f>
        <v>150</v>
      </c>
      <c r="O123" s="149">
        <f>SUMPRODUCT(-('Gastos Gerais'!$B$4:$B$999=Analítico!$B123),-(Analítico!O$1&gt;='Gastos Gerais'!$D$4:$D$999),-(Analítico!O$1&lt;='Gastos Gerais'!$E$4:$E$999),-('Gastos Gerais'!$C$4:$C$999))</f>
        <v>150</v>
      </c>
      <c r="P123" s="149">
        <f>SUMPRODUCT(-('Gastos Gerais'!$B$4:$B$999=Analítico!$B123),-(Analítico!P$1&gt;='Gastos Gerais'!$D$4:$D$999),-(Analítico!P$1&lt;='Gastos Gerais'!$E$4:$E$999),-('Gastos Gerais'!$C$4:$C$999))</f>
        <v>150</v>
      </c>
      <c r="Q123" s="149">
        <f>SUMPRODUCT(-('Gastos Gerais'!$B$4:$B$999=Analítico!$B123),-(Analítico!Q$1&gt;='Gastos Gerais'!$D$4:$D$999),-(Analítico!Q$1&lt;='Gastos Gerais'!$E$4:$E$999),-('Gastos Gerais'!$C$4:$C$999))</f>
        <v>150</v>
      </c>
      <c r="R123" s="149">
        <f>SUMPRODUCT(-('Gastos Gerais'!$B$4:$B$999=Analítico!$B123),-(Analítico!R$1&gt;='Gastos Gerais'!$D$4:$D$999),-(Analítico!R$1&lt;='Gastos Gerais'!$E$4:$E$999),-('Gastos Gerais'!$C$4:$C$999))</f>
        <v>150</v>
      </c>
      <c r="S123" s="149">
        <f>SUMPRODUCT(-('Gastos Gerais'!$B$4:$B$999=Analítico!$B123),-(Analítico!S$1&gt;='Gastos Gerais'!$D$4:$D$999),-(Analítico!S$1&lt;='Gastos Gerais'!$E$4:$E$999),-('Gastos Gerais'!$C$4:$C$999))</f>
        <v>150</v>
      </c>
      <c r="T123" s="149">
        <f>SUMPRODUCT(-('Gastos Gerais'!$B$4:$B$999=Analítico!$B123),-(Analítico!T$1&gt;='Gastos Gerais'!$D$4:$D$999),-(Analítico!T$1&lt;='Gastos Gerais'!$E$4:$E$999),-('Gastos Gerais'!$C$4:$C$999))</f>
        <v>150</v>
      </c>
      <c r="U123" s="149">
        <f>SUMPRODUCT(-('Gastos Gerais'!$B$4:$B$999=Analítico!$B123),-(Analítico!U$1&gt;='Gastos Gerais'!$D$4:$D$999),-(Analítico!U$1&lt;='Gastos Gerais'!$E$4:$E$999),-('Gastos Gerais'!$C$4:$C$999))</f>
        <v>150</v>
      </c>
      <c r="V123" s="149">
        <f>SUMPRODUCT(-('Gastos Gerais'!$B$4:$B$999=Analítico!$B123),-(Analítico!V$1&gt;='Gastos Gerais'!$D$4:$D$999),-(Analítico!V$1&lt;='Gastos Gerais'!$E$4:$E$999),-('Gastos Gerais'!$C$4:$C$999))</f>
        <v>150</v>
      </c>
      <c r="W123" s="149">
        <f>SUMPRODUCT(-('Gastos Gerais'!$B$4:$B$999=Analítico!$B123),-(Analítico!W$1&gt;='Gastos Gerais'!$D$4:$D$999),-(Analítico!W$1&lt;='Gastos Gerais'!$E$4:$E$999),-('Gastos Gerais'!$C$4:$C$999))</f>
        <v>150</v>
      </c>
      <c r="X123" s="149">
        <f>SUMPRODUCT(-('Gastos Gerais'!$B$4:$B$999=Analítico!$B123),-(Analítico!X$1&gt;='Gastos Gerais'!$D$4:$D$999),-(Analítico!X$1&lt;='Gastos Gerais'!$E$4:$E$999),-('Gastos Gerais'!$C$4:$C$999))</f>
        <v>150</v>
      </c>
      <c r="Y123" s="149">
        <f>SUMPRODUCT(-('Gastos Gerais'!$B$4:$B$999=Analítico!$B123),-(Analítico!Y$1&gt;='Gastos Gerais'!$D$4:$D$999),-(Analítico!Y$1&lt;='Gastos Gerais'!$E$4:$E$999),-('Gastos Gerais'!$C$4:$C$999))</f>
        <v>150</v>
      </c>
      <c r="Z123" s="149">
        <f>SUMPRODUCT(-('Gastos Gerais'!$B$4:$B$999=Analítico!$B123),-(Analítico!Z$1&gt;='Gastos Gerais'!$D$4:$D$999),-(Analítico!Z$1&lt;='Gastos Gerais'!$E$4:$E$999),-('Gastos Gerais'!$C$4:$C$999))</f>
        <v>150</v>
      </c>
      <c r="AA123" s="149">
        <f>SUMPRODUCT(-('Gastos Gerais'!$B$4:$B$999=Analítico!$B123),-(Analítico!AA$1&gt;='Gastos Gerais'!$D$4:$D$999),-(Analítico!AA$1&lt;='Gastos Gerais'!$E$4:$E$999),-('Gastos Gerais'!$C$4:$C$999))</f>
        <v>150</v>
      </c>
      <c r="AB123" s="149">
        <f>SUMPRODUCT(-('Gastos Gerais'!$B$4:$B$999=Analítico!$B123),-(Analítico!AB$1&gt;='Gastos Gerais'!$D$4:$D$999),-(Analítico!AB$1&lt;='Gastos Gerais'!$E$4:$E$999),-('Gastos Gerais'!$C$4:$C$999))</f>
        <v>150</v>
      </c>
      <c r="AC123" s="149">
        <f>SUMPRODUCT(-('Gastos Gerais'!$B$4:$B$999=Analítico!$B123),-(Analítico!AC$1&gt;='Gastos Gerais'!$D$4:$D$999),-(Analítico!AC$1&lt;='Gastos Gerais'!$E$4:$E$999),-('Gastos Gerais'!$C$4:$C$999))</f>
        <v>150</v>
      </c>
      <c r="AD123" s="149">
        <f>SUMPRODUCT(-('Gastos Gerais'!$B$4:$B$999=Analítico!$B123),-(Analítico!AD$1&gt;='Gastos Gerais'!$D$4:$D$999),-(Analítico!AD$1&lt;='Gastos Gerais'!$E$4:$E$999),-('Gastos Gerais'!$C$4:$C$999))</f>
        <v>150</v>
      </c>
      <c r="AE123" s="149">
        <f>SUMPRODUCT(-('Gastos Gerais'!$B$4:$B$999=Analítico!$B123),-(Analítico!AE$1&gt;='Gastos Gerais'!$D$4:$D$999),-(Analítico!AE$1&lt;='Gastos Gerais'!$E$4:$E$999),-('Gastos Gerais'!$C$4:$C$999))</f>
        <v>150</v>
      </c>
      <c r="AF123" s="149">
        <f>SUMPRODUCT(-('Gastos Gerais'!$B$4:$B$999=Analítico!$B123),-(Analítico!AF$1&gt;='Gastos Gerais'!$D$4:$D$999),-(Analítico!AF$1&lt;='Gastos Gerais'!$E$4:$E$999),-('Gastos Gerais'!$C$4:$C$999))</f>
        <v>150</v>
      </c>
      <c r="AG123" s="149">
        <f>SUMPRODUCT(-('Gastos Gerais'!$B$4:$B$999=Analítico!$B123),-(Analítico!AG$1&gt;='Gastos Gerais'!$D$4:$D$999),-(Analítico!AG$1&lt;='Gastos Gerais'!$E$4:$E$999),-('Gastos Gerais'!$C$4:$C$999))</f>
        <v>150</v>
      </c>
      <c r="AH123" s="149">
        <f>SUMPRODUCT(-('Gastos Gerais'!$B$4:$B$999=Analítico!$B123),-(Analítico!AH$1&gt;='Gastos Gerais'!$D$4:$D$999),-(Analítico!AH$1&lt;='Gastos Gerais'!$E$4:$E$999),-('Gastos Gerais'!$C$4:$C$999))</f>
        <v>150</v>
      </c>
      <c r="AI123" s="149">
        <f>SUMPRODUCT(-('Gastos Gerais'!$B$4:$B$999=Analítico!$B123),-(Analítico!AI$1&gt;='Gastos Gerais'!$D$4:$D$999),-(Analítico!AI$1&lt;='Gastos Gerais'!$E$4:$E$999),-('Gastos Gerais'!$C$4:$C$999))</f>
        <v>150</v>
      </c>
      <c r="AJ123" s="149">
        <f>SUMPRODUCT(-('Gastos Gerais'!$B$4:$B$999=Analítico!$B123),-(Analítico!AJ$1&gt;='Gastos Gerais'!$D$4:$D$999),-(Analítico!AJ$1&lt;='Gastos Gerais'!$E$4:$E$999),-('Gastos Gerais'!$C$4:$C$999))</f>
        <v>150</v>
      </c>
      <c r="AK123" s="149">
        <f>SUMPRODUCT(-('Gastos Gerais'!$B$4:$B$999=Analítico!$B123),-(Analítico!AK$1&gt;='Gastos Gerais'!$D$4:$D$999),-(Analítico!AK$1&lt;='Gastos Gerais'!$E$4:$E$999),-('Gastos Gerais'!$C$4:$C$999))</f>
        <v>150</v>
      </c>
      <c r="AL123" s="149">
        <f>SUMPRODUCT(-('Gastos Gerais'!$B$4:$B$999=Analítico!$B123),-(Analítico!AL$1&gt;='Gastos Gerais'!$D$4:$D$999),-(Analítico!AL$1&lt;='Gastos Gerais'!$E$4:$E$999),-('Gastos Gerais'!$C$4:$C$999))</f>
        <v>150</v>
      </c>
      <c r="AM123" s="149">
        <f>SUMPRODUCT(-('Gastos Gerais'!$B$4:$B$999=Analítico!$B123),-(Analítico!AM$1&gt;='Gastos Gerais'!$D$4:$D$999),-(Analítico!AM$1&lt;='Gastos Gerais'!$E$4:$E$999),-('Gastos Gerais'!$C$4:$C$999))</f>
        <v>150</v>
      </c>
      <c r="AN123" s="149">
        <f>SUMPRODUCT(-('Gastos Gerais'!$B$4:$B$999=Analítico!$B123),-(Analítico!AN$1&gt;='Gastos Gerais'!$D$4:$D$999),-(Analítico!AN$1&lt;='Gastos Gerais'!$E$4:$E$999),-('Gastos Gerais'!$C$4:$C$999))</f>
        <v>150</v>
      </c>
      <c r="AO123" s="149">
        <f>SUMPRODUCT(-('Gastos Gerais'!$B$4:$B$999=Analítico!$B123),-(Analítico!AO$1&gt;='Gastos Gerais'!$D$4:$D$999),-(Analítico!AO$1&lt;='Gastos Gerais'!$E$4:$E$999),-('Gastos Gerais'!$C$4:$C$999))</f>
        <v>150</v>
      </c>
      <c r="AP123" s="149">
        <f>SUMPRODUCT(-('Gastos Gerais'!$B$4:$B$999=Analítico!$B123),-(Analítico!AP$1&gt;='Gastos Gerais'!$D$4:$D$999),-(Analítico!AP$1&lt;='Gastos Gerais'!$E$4:$E$999),-('Gastos Gerais'!$C$4:$C$999))</f>
        <v>150</v>
      </c>
      <c r="AQ123" s="149">
        <f>SUMPRODUCT(-('Gastos Gerais'!$B$4:$B$999=Analítico!$B123),-(Analítico!AQ$1&gt;='Gastos Gerais'!$D$4:$D$999),-(Analítico!AQ$1&lt;='Gastos Gerais'!$E$4:$E$999),-('Gastos Gerais'!$C$4:$C$999))</f>
        <v>150</v>
      </c>
      <c r="AR123" s="149">
        <f>SUMPRODUCT(-('Gastos Gerais'!$B$4:$B$999=Analítico!$B123),-(Analítico!AR$1&gt;='Gastos Gerais'!$D$4:$D$999),-(Analítico!AR$1&lt;='Gastos Gerais'!$E$4:$E$999),-('Gastos Gerais'!$C$4:$C$999))</f>
        <v>150</v>
      </c>
      <c r="AS123" s="149">
        <f>SUMPRODUCT(-('Gastos Gerais'!$B$4:$B$999=Analítico!$B123),-(Analítico!AS$1&gt;='Gastos Gerais'!$D$4:$D$999),-(Analítico!AS$1&lt;='Gastos Gerais'!$E$4:$E$999),-('Gastos Gerais'!$C$4:$C$999))</f>
        <v>0</v>
      </c>
      <c r="AT123" s="149">
        <f>SUMPRODUCT(-('Gastos Gerais'!$B$4:$B$999=Analítico!$B123),-(Analítico!AT$1&gt;='Gastos Gerais'!$D$4:$D$999),-(Analítico!AT$1&lt;='Gastos Gerais'!$E$4:$E$999),-('Gastos Gerais'!$C$4:$C$999))</f>
        <v>0</v>
      </c>
      <c r="AU123" s="149">
        <f>SUMPRODUCT(-('Gastos Gerais'!$B$4:$B$999=Analítico!$B123),-(Analítico!AU$1&gt;='Gastos Gerais'!$D$4:$D$999),-(Analítico!AU$1&lt;='Gastos Gerais'!$E$4:$E$999),-('Gastos Gerais'!$C$4:$C$999))</f>
        <v>0</v>
      </c>
      <c r="AV123" s="149">
        <f>SUMPRODUCT(-('Gastos Gerais'!$B$4:$B$999=Analítico!$B123),-(Analítico!AV$1&gt;='Gastos Gerais'!$D$4:$D$999),-(Analítico!AV$1&lt;='Gastos Gerais'!$E$4:$E$999),-('Gastos Gerais'!$C$4:$C$999))</f>
        <v>0</v>
      </c>
      <c r="AW123" s="149">
        <f>SUMPRODUCT(-('Gastos Gerais'!$B$4:$B$999=Analítico!$B123),-(Analítico!AW$1&gt;='Gastos Gerais'!$D$4:$D$999),-(Analítico!AW$1&lt;='Gastos Gerais'!$E$4:$E$999),-('Gastos Gerais'!$C$4:$C$999))</f>
        <v>0</v>
      </c>
      <c r="AX123" s="149">
        <f>SUMPRODUCT(-('Gastos Gerais'!$B$4:$B$999=Analítico!$B123),-(Analítico!AX$1&gt;='Gastos Gerais'!$D$4:$D$999),-(Analítico!AX$1&lt;='Gastos Gerais'!$E$4:$E$999),-('Gastos Gerais'!$C$4:$C$999))</f>
        <v>0</v>
      </c>
      <c r="AY123" s="144">
        <f t="shared" si="53"/>
        <v>6150</v>
      </c>
      <c r="AZ123" s="156">
        <f t="shared" ca="1" si="54"/>
        <v>5.1330797103050338E-5</v>
      </c>
      <c r="BJ123" s="247"/>
      <c r="BK123" s="247"/>
    </row>
    <row r="124" spans="1:63" s="99" customFormat="1" ht="23.25" customHeight="1">
      <c r="A124" s="216" t="s">
        <v>402</v>
      </c>
      <c r="B124" s="219" t="s">
        <v>471</v>
      </c>
      <c r="C124" s="149">
        <f>SUMPRODUCT(-('Gastos Gerais'!$B$4:$B$999=Analítico!$B124),-(Analítico!C$1&gt;='Gastos Gerais'!$D$4:$D$999),-(Analítico!C$1&lt;='Gastos Gerais'!$E$4:$E$999),-('Gastos Gerais'!$C$4:$C$999))</f>
        <v>0</v>
      </c>
      <c r="D124" s="149">
        <f>SUMPRODUCT(-('Gastos Gerais'!$B$4:$B$999=Analítico!$B124),-(Analítico!D$1&gt;='Gastos Gerais'!$D$4:$D$999),-(Analítico!D$1&lt;='Gastos Gerais'!$E$4:$E$999),-('Gastos Gerais'!$C$4:$C$999))</f>
        <v>8731</v>
      </c>
      <c r="E124" s="149">
        <f>SUMPRODUCT(-('Gastos Gerais'!$B$4:$B$999=Analítico!$B124),-(Analítico!E$1&gt;='Gastos Gerais'!$D$4:$D$999),-(Analítico!E$1&lt;='Gastos Gerais'!$E$4:$E$999),-('Gastos Gerais'!$C$4:$C$999))</f>
        <v>8731</v>
      </c>
      <c r="F124" s="149">
        <f>SUMPRODUCT(-('Gastos Gerais'!$B$4:$B$999=Analítico!$B124),-(Analítico!F$1&gt;='Gastos Gerais'!$D$4:$D$999),-(Analítico!F$1&lt;='Gastos Gerais'!$E$4:$E$999),-('Gastos Gerais'!$C$4:$C$999))</f>
        <v>8731</v>
      </c>
      <c r="G124" s="149">
        <f>SUMPRODUCT(-('Gastos Gerais'!$B$4:$B$999=Analítico!$B124),-(Analítico!G$1&gt;='Gastos Gerais'!$D$4:$D$999),-(Analítico!G$1&lt;='Gastos Gerais'!$E$4:$E$999),-('Gastos Gerais'!$C$4:$C$999))</f>
        <v>8731</v>
      </c>
      <c r="H124" s="149">
        <f>SUMPRODUCT(-('Gastos Gerais'!$B$4:$B$999=Analítico!$B124),-(Analítico!H$1&gt;='Gastos Gerais'!$D$4:$D$999),-(Analítico!H$1&lt;='Gastos Gerais'!$E$4:$E$999),-('Gastos Gerais'!$C$4:$C$999))</f>
        <v>8731</v>
      </c>
      <c r="I124" s="149">
        <f>SUMPRODUCT(-('Gastos Gerais'!$B$4:$B$999=Analítico!$B124),-(Analítico!I$1&gt;='Gastos Gerais'!$D$4:$D$999),-(Analítico!I$1&lt;='Gastos Gerais'!$E$4:$E$999),-('Gastos Gerais'!$C$4:$C$999))</f>
        <v>8731</v>
      </c>
      <c r="J124" s="149">
        <f>SUMPRODUCT(-('Gastos Gerais'!$B$4:$B$999=Analítico!$B124),-(Analítico!J$1&gt;='Gastos Gerais'!$D$4:$D$999),-(Analítico!J$1&lt;='Gastos Gerais'!$E$4:$E$999),-('Gastos Gerais'!$C$4:$C$999))</f>
        <v>8731</v>
      </c>
      <c r="K124" s="149">
        <f>SUMPRODUCT(-('Gastos Gerais'!$B$4:$B$999=Analítico!$B124),-(Analítico!K$1&gt;='Gastos Gerais'!$D$4:$D$999),-(Analítico!K$1&lt;='Gastos Gerais'!$E$4:$E$999),-('Gastos Gerais'!$C$4:$C$999))</f>
        <v>8731</v>
      </c>
      <c r="L124" s="149">
        <f>SUMPRODUCT(-('Gastos Gerais'!$B$4:$B$999=Analítico!$B124),-(Analítico!L$1&gt;='Gastos Gerais'!$D$4:$D$999),-(Analítico!L$1&lt;='Gastos Gerais'!$E$4:$E$999),-('Gastos Gerais'!$C$4:$C$999))</f>
        <v>8731</v>
      </c>
      <c r="M124" s="149">
        <f>SUMPRODUCT(-('Gastos Gerais'!$B$4:$B$999=Analítico!$B124),-(Analítico!M$1&gt;='Gastos Gerais'!$D$4:$D$999),-(Analítico!M$1&lt;='Gastos Gerais'!$E$4:$E$999),-('Gastos Gerais'!$C$4:$C$999))</f>
        <v>8731</v>
      </c>
      <c r="N124" s="149">
        <f>SUMPRODUCT(-('Gastos Gerais'!$B$4:$B$999=Analítico!$B124),-(Analítico!N$1&gt;='Gastos Gerais'!$D$4:$D$999),-(Analítico!N$1&lt;='Gastos Gerais'!$E$4:$E$999),-('Gastos Gerais'!$C$4:$C$999))</f>
        <v>8731</v>
      </c>
      <c r="O124" s="149">
        <f>SUMPRODUCT(-('Gastos Gerais'!$B$4:$B$999=Analítico!$B124),-(Analítico!O$1&gt;='Gastos Gerais'!$D$4:$D$999),-(Analítico!O$1&lt;='Gastos Gerais'!$E$4:$E$999),-('Gastos Gerais'!$C$4:$C$999))</f>
        <v>8731</v>
      </c>
      <c r="P124" s="149">
        <f>SUMPRODUCT(-('Gastos Gerais'!$B$4:$B$999=Analítico!$B124),-(Analítico!P$1&gt;='Gastos Gerais'!$D$4:$D$999),-(Analítico!P$1&lt;='Gastos Gerais'!$E$4:$E$999),-('Gastos Gerais'!$C$4:$C$999))</f>
        <v>8731</v>
      </c>
      <c r="Q124" s="149">
        <f>SUMPRODUCT(-('Gastos Gerais'!$B$4:$B$999=Analítico!$B124),-(Analítico!Q$1&gt;='Gastos Gerais'!$D$4:$D$999),-(Analítico!Q$1&lt;='Gastos Gerais'!$E$4:$E$999),-('Gastos Gerais'!$C$4:$C$999))</f>
        <v>8731</v>
      </c>
      <c r="R124" s="149">
        <f>SUMPRODUCT(-('Gastos Gerais'!$B$4:$B$999=Analítico!$B124),-(Analítico!R$1&gt;='Gastos Gerais'!$D$4:$D$999),-(Analítico!R$1&lt;='Gastos Gerais'!$E$4:$E$999),-('Gastos Gerais'!$C$4:$C$999))</f>
        <v>8731</v>
      </c>
      <c r="S124" s="149">
        <f>SUMPRODUCT(-('Gastos Gerais'!$B$4:$B$999=Analítico!$B124),-(Analítico!S$1&gt;='Gastos Gerais'!$D$4:$D$999),-(Analítico!S$1&lt;='Gastos Gerais'!$E$4:$E$999),-('Gastos Gerais'!$C$4:$C$999))</f>
        <v>8731</v>
      </c>
      <c r="T124" s="149">
        <f>SUMPRODUCT(-('Gastos Gerais'!$B$4:$B$999=Analítico!$B124),-(Analítico!T$1&gt;='Gastos Gerais'!$D$4:$D$999),-(Analítico!T$1&lt;='Gastos Gerais'!$E$4:$E$999),-('Gastos Gerais'!$C$4:$C$999))</f>
        <v>8731</v>
      </c>
      <c r="U124" s="149">
        <f>SUMPRODUCT(-('Gastos Gerais'!$B$4:$B$999=Analítico!$B124),-(Analítico!U$1&gt;='Gastos Gerais'!$D$4:$D$999),-(Analítico!U$1&lt;='Gastos Gerais'!$E$4:$E$999),-('Gastos Gerais'!$C$4:$C$999))</f>
        <v>8731</v>
      </c>
      <c r="V124" s="149">
        <f>SUMPRODUCT(-('Gastos Gerais'!$B$4:$B$999=Analítico!$B124),-(Analítico!V$1&gt;='Gastos Gerais'!$D$4:$D$999),-(Analítico!V$1&lt;='Gastos Gerais'!$E$4:$E$999),-('Gastos Gerais'!$C$4:$C$999))</f>
        <v>8731</v>
      </c>
      <c r="W124" s="149">
        <f>SUMPRODUCT(-('Gastos Gerais'!$B$4:$B$999=Analítico!$B124),-(Analítico!W$1&gt;='Gastos Gerais'!$D$4:$D$999),-(Analítico!W$1&lt;='Gastos Gerais'!$E$4:$E$999),-('Gastos Gerais'!$C$4:$C$999))</f>
        <v>8731</v>
      </c>
      <c r="X124" s="149">
        <f>SUMPRODUCT(-('Gastos Gerais'!$B$4:$B$999=Analítico!$B124),-(Analítico!X$1&gt;='Gastos Gerais'!$D$4:$D$999),-(Analítico!X$1&lt;='Gastos Gerais'!$E$4:$E$999),-('Gastos Gerais'!$C$4:$C$999))</f>
        <v>8731</v>
      </c>
      <c r="Y124" s="149">
        <f>SUMPRODUCT(-('Gastos Gerais'!$B$4:$B$999=Analítico!$B124),-(Analítico!Y$1&gt;='Gastos Gerais'!$D$4:$D$999),-(Analítico!Y$1&lt;='Gastos Gerais'!$E$4:$E$999),-('Gastos Gerais'!$C$4:$C$999))</f>
        <v>8731</v>
      </c>
      <c r="Z124" s="149">
        <f>SUMPRODUCT(-('Gastos Gerais'!$B$4:$B$999=Analítico!$B124),-(Analítico!Z$1&gt;='Gastos Gerais'!$D$4:$D$999),-(Analítico!Z$1&lt;='Gastos Gerais'!$E$4:$E$999),-('Gastos Gerais'!$C$4:$C$999))</f>
        <v>8731</v>
      </c>
      <c r="AA124" s="149">
        <f>SUMPRODUCT(-('Gastos Gerais'!$B$4:$B$999=Analítico!$B124),-(Analítico!AA$1&gt;='Gastos Gerais'!$D$4:$D$999),-(Analítico!AA$1&lt;='Gastos Gerais'!$E$4:$E$999),-('Gastos Gerais'!$C$4:$C$999))</f>
        <v>8731</v>
      </c>
      <c r="AB124" s="149">
        <f>SUMPRODUCT(-('Gastos Gerais'!$B$4:$B$999=Analítico!$B124),-(Analítico!AB$1&gt;='Gastos Gerais'!$D$4:$D$999),-(Analítico!AB$1&lt;='Gastos Gerais'!$E$4:$E$999),-('Gastos Gerais'!$C$4:$C$999))</f>
        <v>8731</v>
      </c>
      <c r="AC124" s="149">
        <f>SUMPRODUCT(-('Gastos Gerais'!$B$4:$B$999=Analítico!$B124),-(Analítico!AC$1&gt;='Gastos Gerais'!$D$4:$D$999),-(Analítico!AC$1&lt;='Gastos Gerais'!$E$4:$E$999),-('Gastos Gerais'!$C$4:$C$999))</f>
        <v>8731</v>
      </c>
      <c r="AD124" s="149">
        <f>SUMPRODUCT(-('Gastos Gerais'!$B$4:$B$999=Analítico!$B124),-(Analítico!AD$1&gt;='Gastos Gerais'!$D$4:$D$999),-(Analítico!AD$1&lt;='Gastos Gerais'!$E$4:$E$999),-('Gastos Gerais'!$C$4:$C$999))</f>
        <v>8731</v>
      </c>
      <c r="AE124" s="149">
        <f>SUMPRODUCT(-('Gastos Gerais'!$B$4:$B$999=Analítico!$B124),-(Analítico!AE$1&gt;='Gastos Gerais'!$D$4:$D$999),-(Analítico!AE$1&lt;='Gastos Gerais'!$E$4:$E$999),-('Gastos Gerais'!$C$4:$C$999))</f>
        <v>8731</v>
      </c>
      <c r="AF124" s="149">
        <f>SUMPRODUCT(-('Gastos Gerais'!$B$4:$B$999=Analítico!$B124),-(Analítico!AF$1&gt;='Gastos Gerais'!$D$4:$D$999),-(Analítico!AF$1&lt;='Gastos Gerais'!$E$4:$E$999),-('Gastos Gerais'!$C$4:$C$999))</f>
        <v>8731</v>
      </c>
      <c r="AG124" s="149">
        <f>SUMPRODUCT(-('Gastos Gerais'!$B$4:$B$999=Analítico!$B124),-(Analítico!AG$1&gt;='Gastos Gerais'!$D$4:$D$999),-(Analítico!AG$1&lt;='Gastos Gerais'!$E$4:$E$999),-('Gastos Gerais'!$C$4:$C$999))</f>
        <v>8731</v>
      </c>
      <c r="AH124" s="149">
        <f>SUMPRODUCT(-('Gastos Gerais'!$B$4:$B$999=Analítico!$B124),-(Analítico!AH$1&gt;='Gastos Gerais'!$D$4:$D$999),-(Analítico!AH$1&lt;='Gastos Gerais'!$E$4:$E$999),-('Gastos Gerais'!$C$4:$C$999))</f>
        <v>8731</v>
      </c>
      <c r="AI124" s="149">
        <f>SUMPRODUCT(-('Gastos Gerais'!$B$4:$B$999=Analítico!$B124),-(Analítico!AI$1&gt;='Gastos Gerais'!$D$4:$D$999),-(Analítico!AI$1&lt;='Gastos Gerais'!$E$4:$E$999),-('Gastos Gerais'!$C$4:$C$999))</f>
        <v>8731</v>
      </c>
      <c r="AJ124" s="149">
        <f>SUMPRODUCT(-('Gastos Gerais'!$B$4:$B$999=Analítico!$B124),-(Analítico!AJ$1&gt;='Gastos Gerais'!$D$4:$D$999),-(Analítico!AJ$1&lt;='Gastos Gerais'!$E$4:$E$999),-('Gastos Gerais'!$C$4:$C$999))</f>
        <v>8731</v>
      </c>
      <c r="AK124" s="149">
        <f>SUMPRODUCT(-('Gastos Gerais'!$B$4:$B$999=Analítico!$B124),-(Analítico!AK$1&gt;='Gastos Gerais'!$D$4:$D$999),-(Analítico!AK$1&lt;='Gastos Gerais'!$E$4:$E$999),-('Gastos Gerais'!$C$4:$C$999))</f>
        <v>8731</v>
      </c>
      <c r="AL124" s="149">
        <f>SUMPRODUCT(-('Gastos Gerais'!$B$4:$B$999=Analítico!$B124),-(Analítico!AL$1&gt;='Gastos Gerais'!$D$4:$D$999),-(Analítico!AL$1&lt;='Gastos Gerais'!$E$4:$E$999),-('Gastos Gerais'!$C$4:$C$999))</f>
        <v>8731</v>
      </c>
      <c r="AM124" s="149">
        <f>SUMPRODUCT(-('Gastos Gerais'!$B$4:$B$999=Analítico!$B124),-(Analítico!AM$1&gt;='Gastos Gerais'!$D$4:$D$999),-(Analítico!AM$1&lt;='Gastos Gerais'!$E$4:$E$999),-('Gastos Gerais'!$C$4:$C$999))</f>
        <v>8731</v>
      </c>
      <c r="AN124" s="149">
        <f>SUMPRODUCT(-('Gastos Gerais'!$B$4:$B$999=Analítico!$B124),-(Analítico!AN$1&gt;='Gastos Gerais'!$D$4:$D$999),-(Analítico!AN$1&lt;='Gastos Gerais'!$E$4:$E$999),-('Gastos Gerais'!$C$4:$C$999))</f>
        <v>8731</v>
      </c>
      <c r="AO124" s="149">
        <f>SUMPRODUCT(-('Gastos Gerais'!$B$4:$B$999=Analítico!$B124),-(Analítico!AO$1&gt;='Gastos Gerais'!$D$4:$D$999),-(Analítico!AO$1&lt;='Gastos Gerais'!$E$4:$E$999),-('Gastos Gerais'!$C$4:$C$999))</f>
        <v>8731</v>
      </c>
      <c r="AP124" s="149">
        <f>SUMPRODUCT(-('Gastos Gerais'!$B$4:$B$999=Analítico!$B124),-(Analítico!AP$1&gt;='Gastos Gerais'!$D$4:$D$999),-(Analítico!AP$1&lt;='Gastos Gerais'!$E$4:$E$999),-('Gastos Gerais'!$C$4:$C$999))</f>
        <v>8731</v>
      </c>
      <c r="AQ124" s="149">
        <f>SUMPRODUCT(-('Gastos Gerais'!$B$4:$B$999=Analítico!$B124),-(Analítico!AQ$1&gt;='Gastos Gerais'!$D$4:$D$999),-(Analítico!AQ$1&lt;='Gastos Gerais'!$E$4:$E$999),-('Gastos Gerais'!$C$4:$C$999))</f>
        <v>8731</v>
      </c>
      <c r="AR124" s="149">
        <f>SUMPRODUCT(-('Gastos Gerais'!$B$4:$B$999=Analítico!$B124),-(Analítico!AR$1&gt;='Gastos Gerais'!$D$4:$D$999),-(Analítico!AR$1&lt;='Gastos Gerais'!$E$4:$E$999),-('Gastos Gerais'!$C$4:$C$999))</f>
        <v>8731</v>
      </c>
      <c r="AS124" s="149">
        <f>SUMPRODUCT(-('Gastos Gerais'!$B$4:$B$999=Analítico!$B124),-(Analítico!AS$1&gt;='Gastos Gerais'!$D$4:$D$999),-(Analítico!AS$1&lt;='Gastos Gerais'!$E$4:$E$999),-('Gastos Gerais'!$C$4:$C$999))</f>
        <v>0</v>
      </c>
      <c r="AT124" s="149">
        <f>SUMPRODUCT(-('Gastos Gerais'!$B$4:$B$999=Analítico!$B124),-(Analítico!AT$1&gt;='Gastos Gerais'!$D$4:$D$999),-(Analítico!AT$1&lt;='Gastos Gerais'!$E$4:$E$999),-('Gastos Gerais'!$C$4:$C$999))</f>
        <v>0</v>
      </c>
      <c r="AU124" s="149">
        <f>SUMPRODUCT(-('Gastos Gerais'!$B$4:$B$999=Analítico!$B124),-(Analítico!AU$1&gt;='Gastos Gerais'!$D$4:$D$999),-(Analítico!AU$1&lt;='Gastos Gerais'!$E$4:$E$999),-('Gastos Gerais'!$C$4:$C$999))</f>
        <v>0</v>
      </c>
      <c r="AV124" s="149">
        <f>SUMPRODUCT(-('Gastos Gerais'!$B$4:$B$999=Analítico!$B124),-(Analítico!AV$1&gt;='Gastos Gerais'!$D$4:$D$999),-(Analítico!AV$1&lt;='Gastos Gerais'!$E$4:$E$999),-('Gastos Gerais'!$C$4:$C$999))</f>
        <v>0</v>
      </c>
      <c r="AW124" s="149">
        <f>SUMPRODUCT(-('Gastos Gerais'!$B$4:$B$999=Analítico!$B124),-(Analítico!AW$1&gt;='Gastos Gerais'!$D$4:$D$999),-(Analítico!AW$1&lt;='Gastos Gerais'!$E$4:$E$999),-('Gastos Gerais'!$C$4:$C$999))</f>
        <v>0</v>
      </c>
      <c r="AX124" s="149">
        <f>SUMPRODUCT(-('Gastos Gerais'!$B$4:$B$999=Analítico!$B124),-(Analítico!AX$1&gt;='Gastos Gerais'!$D$4:$D$999),-(Analítico!AX$1&lt;='Gastos Gerais'!$E$4:$E$999),-('Gastos Gerais'!$C$4:$C$999))</f>
        <v>0</v>
      </c>
      <c r="AY124" s="144">
        <f t="shared" si="53"/>
        <v>357971</v>
      </c>
      <c r="AZ124" s="156">
        <f t="shared" ca="1" si="54"/>
        <v>2.9877945967115497E-3</v>
      </c>
      <c r="BJ124" s="247"/>
      <c r="BK124" s="247"/>
    </row>
    <row r="125" spans="1:63" s="99" customFormat="1" ht="23.25" customHeight="1">
      <c r="A125" s="216" t="s">
        <v>403</v>
      </c>
      <c r="B125" s="219" t="s">
        <v>472</v>
      </c>
      <c r="C125" s="149">
        <f>SUMPRODUCT(-('Gastos Gerais'!$B$4:$B$999=Analítico!$B125),-(Analítico!C$1&gt;='Gastos Gerais'!$D$4:$D$999),-(Analítico!C$1&lt;='Gastos Gerais'!$E$4:$E$999),-('Gastos Gerais'!$C$4:$C$999))</f>
        <v>0</v>
      </c>
      <c r="D125" s="149">
        <f>SUMPRODUCT(-('Gastos Gerais'!$B$4:$B$999=Analítico!$B125),-(Analítico!D$1&gt;='Gastos Gerais'!$D$4:$D$999),-(Analítico!D$1&lt;='Gastos Gerais'!$E$4:$E$999),-('Gastos Gerais'!$C$4:$C$999))</f>
        <v>0</v>
      </c>
      <c r="E125" s="149">
        <f>SUMPRODUCT(-('Gastos Gerais'!$B$4:$B$999=Analítico!$B125),-(Analítico!E$1&gt;='Gastos Gerais'!$D$4:$D$999),-(Analítico!E$1&lt;='Gastos Gerais'!$E$4:$E$999),-('Gastos Gerais'!$C$4:$C$999))</f>
        <v>0</v>
      </c>
      <c r="F125" s="149">
        <f>SUMPRODUCT(-('Gastos Gerais'!$B$4:$B$999=Analítico!$B125),-(Analítico!F$1&gt;='Gastos Gerais'!$D$4:$D$999),-(Analítico!F$1&lt;='Gastos Gerais'!$E$4:$E$999),-('Gastos Gerais'!$C$4:$C$999))</f>
        <v>0</v>
      </c>
      <c r="G125" s="149">
        <f>SUMPRODUCT(-('Gastos Gerais'!$B$4:$B$999=Analítico!$B125),-(Analítico!G$1&gt;='Gastos Gerais'!$D$4:$D$999),-(Analítico!G$1&lt;='Gastos Gerais'!$E$4:$E$999),-('Gastos Gerais'!$C$4:$C$999))</f>
        <v>0</v>
      </c>
      <c r="H125" s="149">
        <f>SUMPRODUCT(-('Gastos Gerais'!$B$4:$B$999=Analítico!$B125),-(Analítico!H$1&gt;='Gastos Gerais'!$D$4:$D$999),-(Analítico!H$1&lt;='Gastos Gerais'!$E$4:$E$999),-('Gastos Gerais'!$C$4:$C$999))</f>
        <v>0</v>
      </c>
      <c r="I125" s="149">
        <f>SUMPRODUCT(-('Gastos Gerais'!$B$4:$B$999=Analítico!$B125),-(Analítico!I$1&gt;='Gastos Gerais'!$D$4:$D$999),-(Analítico!I$1&lt;='Gastos Gerais'!$E$4:$E$999),-('Gastos Gerais'!$C$4:$C$999))</f>
        <v>500</v>
      </c>
      <c r="J125" s="149">
        <f>SUMPRODUCT(-('Gastos Gerais'!$B$4:$B$999=Analítico!$B125),-(Analítico!J$1&gt;='Gastos Gerais'!$D$4:$D$999),-(Analítico!J$1&lt;='Gastos Gerais'!$E$4:$E$999),-('Gastos Gerais'!$C$4:$C$999))</f>
        <v>500</v>
      </c>
      <c r="K125" s="149">
        <f>SUMPRODUCT(-('Gastos Gerais'!$B$4:$B$999=Analítico!$B125),-(Analítico!K$1&gt;='Gastos Gerais'!$D$4:$D$999),-(Analítico!K$1&lt;='Gastos Gerais'!$E$4:$E$999),-('Gastos Gerais'!$C$4:$C$999))</f>
        <v>500</v>
      </c>
      <c r="L125" s="149">
        <f>SUMPRODUCT(-('Gastos Gerais'!$B$4:$B$999=Analítico!$B125),-(Analítico!L$1&gt;='Gastos Gerais'!$D$4:$D$999),-(Analítico!L$1&lt;='Gastos Gerais'!$E$4:$E$999),-('Gastos Gerais'!$C$4:$C$999))</f>
        <v>500</v>
      </c>
      <c r="M125" s="149">
        <f>SUMPRODUCT(-('Gastos Gerais'!$B$4:$B$999=Analítico!$B125),-(Analítico!M$1&gt;='Gastos Gerais'!$D$4:$D$999),-(Analítico!M$1&lt;='Gastos Gerais'!$E$4:$E$999),-('Gastos Gerais'!$C$4:$C$999))</f>
        <v>500</v>
      </c>
      <c r="N125" s="149">
        <f>SUMPRODUCT(-('Gastos Gerais'!$B$4:$B$999=Analítico!$B125),-(Analítico!N$1&gt;='Gastos Gerais'!$D$4:$D$999),-(Analítico!N$1&lt;='Gastos Gerais'!$E$4:$E$999),-('Gastos Gerais'!$C$4:$C$999))</f>
        <v>500</v>
      </c>
      <c r="O125" s="149">
        <f>SUMPRODUCT(-('Gastos Gerais'!$B$4:$B$999=Analítico!$B125),-(Analítico!O$1&gt;='Gastos Gerais'!$D$4:$D$999),-(Analítico!O$1&lt;='Gastos Gerais'!$E$4:$E$999),-('Gastos Gerais'!$C$4:$C$999))</f>
        <v>500</v>
      </c>
      <c r="P125" s="149">
        <f>SUMPRODUCT(-('Gastos Gerais'!$B$4:$B$999=Analítico!$B125),-(Analítico!P$1&gt;='Gastos Gerais'!$D$4:$D$999),-(Analítico!P$1&lt;='Gastos Gerais'!$E$4:$E$999),-('Gastos Gerais'!$C$4:$C$999))</f>
        <v>500</v>
      </c>
      <c r="Q125" s="149">
        <f>SUMPRODUCT(-('Gastos Gerais'!$B$4:$B$999=Analítico!$B125),-(Analítico!Q$1&gt;='Gastos Gerais'!$D$4:$D$999),-(Analítico!Q$1&lt;='Gastos Gerais'!$E$4:$E$999),-('Gastos Gerais'!$C$4:$C$999))</f>
        <v>500</v>
      </c>
      <c r="R125" s="149">
        <f>SUMPRODUCT(-('Gastos Gerais'!$B$4:$B$999=Analítico!$B125),-(Analítico!R$1&gt;='Gastos Gerais'!$D$4:$D$999),-(Analítico!R$1&lt;='Gastos Gerais'!$E$4:$E$999),-('Gastos Gerais'!$C$4:$C$999))</f>
        <v>500</v>
      </c>
      <c r="S125" s="149">
        <f>SUMPRODUCT(-('Gastos Gerais'!$B$4:$B$999=Analítico!$B125),-(Analítico!S$1&gt;='Gastos Gerais'!$D$4:$D$999),-(Analítico!S$1&lt;='Gastos Gerais'!$E$4:$E$999),-('Gastos Gerais'!$C$4:$C$999))</f>
        <v>500</v>
      </c>
      <c r="T125" s="149">
        <f>SUMPRODUCT(-('Gastos Gerais'!$B$4:$B$999=Analítico!$B125),-(Analítico!T$1&gt;='Gastos Gerais'!$D$4:$D$999),-(Analítico!T$1&lt;='Gastos Gerais'!$E$4:$E$999),-('Gastos Gerais'!$C$4:$C$999))</f>
        <v>500</v>
      </c>
      <c r="U125" s="149">
        <f>SUMPRODUCT(-('Gastos Gerais'!$B$4:$B$999=Analítico!$B125),-(Analítico!U$1&gt;='Gastos Gerais'!$D$4:$D$999),-(Analítico!U$1&lt;='Gastos Gerais'!$E$4:$E$999),-('Gastos Gerais'!$C$4:$C$999))</f>
        <v>500</v>
      </c>
      <c r="V125" s="149">
        <f>SUMPRODUCT(-('Gastos Gerais'!$B$4:$B$999=Analítico!$B125),-(Analítico!V$1&gt;='Gastos Gerais'!$D$4:$D$999),-(Analítico!V$1&lt;='Gastos Gerais'!$E$4:$E$999),-('Gastos Gerais'!$C$4:$C$999))</f>
        <v>500</v>
      </c>
      <c r="W125" s="149">
        <f>SUMPRODUCT(-('Gastos Gerais'!$B$4:$B$999=Analítico!$B125),-(Analítico!W$1&gt;='Gastos Gerais'!$D$4:$D$999),-(Analítico!W$1&lt;='Gastos Gerais'!$E$4:$E$999),-('Gastos Gerais'!$C$4:$C$999))</f>
        <v>500</v>
      </c>
      <c r="X125" s="149">
        <f>SUMPRODUCT(-('Gastos Gerais'!$B$4:$B$999=Analítico!$B125),-(Analítico!X$1&gt;='Gastos Gerais'!$D$4:$D$999),-(Analítico!X$1&lt;='Gastos Gerais'!$E$4:$E$999),-('Gastos Gerais'!$C$4:$C$999))</f>
        <v>500</v>
      </c>
      <c r="Y125" s="149">
        <f>SUMPRODUCT(-('Gastos Gerais'!$B$4:$B$999=Analítico!$B125),-(Analítico!Y$1&gt;='Gastos Gerais'!$D$4:$D$999),-(Analítico!Y$1&lt;='Gastos Gerais'!$E$4:$E$999),-('Gastos Gerais'!$C$4:$C$999))</f>
        <v>500</v>
      </c>
      <c r="Z125" s="149">
        <f>SUMPRODUCT(-('Gastos Gerais'!$B$4:$B$999=Analítico!$B125),-(Analítico!Z$1&gt;='Gastos Gerais'!$D$4:$D$999),-(Analítico!Z$1&lt;='Gastos Gerais'!$E$4:$E$999),-('Gastos Gerais'!$C$4:$C$999))</f>
        <v>500</v>
      </c>
      <c r="AA125" s="149">
        <f>SUMPRODUCT(-('Gastos Gerais'!$B$4:$B$999=Analítico!$B125),-(Analítico!AA$1&gt;='Gastos Gerais'!$D$4:$D$999),-(Analítico!AA$1&lt;='Gastos Gerais'!$E$4:$E$999),-('Gastos Gerais'!$C$4:$C$999))</f>
        <v>500</v>
      </c>
      <c r="AB125" s="149">
        <f>SUMPRODUCT(-('Gastos Gerais'!$B$4:$B$999=Analítico!$B125),-(Analítico!AB$1&gt;='Gastos Gerais'!$D$4:$D$999),-(Analítico!AB$1&lt;='Gastos Gerais'!$E$4:$E$999),-('Gastos Gerais'!$C$4:$C$999))</f>
        <v>500</v>
      </c>
      <c r="AC125" s="149">
        <f>SUMPRODUCT(-('Gastos Gerais'!$B$4:$B$999=Analítico!$B125),-(Analítico!AC$1&gt;='Gastos Gerais'!$D$4:$D$999),-(Analítico!AC$1&lt;='Gastos Gerais'!$E$4:$E$999),-('Gastos Gerais'!$C$4:$C$999))</f>
        <v>500</v>
      </c>
      <c r="AD125" s="149">
        <f>SUMPRODUCT(-('Gastos Gerais'!$B$4:$B$999=Analítico!$B125),-(Analítico!AD$1&gt;='Gastos Gerais'!$D$4:$D$999),-(Analítico!AD$1&lt;='Gastos Gerais'!$E$4:$E$999),-('Gastos Gerais'!$C$4:$C$999))</f>
        <v>500</v>
      </c>
      <c r="AE125" s="149">
        <f>SUMPRODUCT(-('Gastos Gerais'!$B$4:$B$999=Analítico!$B125),-(Analítico!AE$1&gt;='Gastos Gerais'!$D$4:$D$999),-(Analítico!AE$1&lt;='Gastos Gerais'!$E$4:$E$999),-('Gastos Gerais'!$C$4:$C$999))</f>
        <v>500</v>
      </c>
      <c r="AF125" s="149">
        <f>SUMPRODUCT(-('Gastos Gerais'!$B$4:$B$999=Analítico!$B125),-(Analítico!AF$1&gt;='Gastos Gerais'!$D$4:$D$999),-(Analítico!AF$1&lt;='Gastos Gerais'!$E$4:$E$999),-('Gastos Gerais'!$C$4:$C$999))</f>
        <v>500</v>
      </c>
      <c r="AG125" s="149">
        <f>SUMPRODUCT(-('Gastos Gerais'!$B$4:$B$999=Analítico!$B125),-(Analítico!AG$1&gt;='Gastos Gerais'!$D$4:$D$999),-(Analítico!AG$1&lt;='Gastos Gerais'!$E$4:$E$999),-('Gastos Gerais'!$C$4:$C$999))</f>
        <v>500</v>
      </c>
      <c r="AH125" s="149">
        <f>SUMPRODUCT(-('Gastos Gerais'!$B$4:$B$999=Analítico!$B125),-(Analítico!AH$1&gt;='Gastos Gerais'!$D$4:$D$999),-(Analítico!AH$1&lt;='Gastos Gerais'!$E$4:$E$999),-('Gastos Gerais'!$C$4:$C$999))</f>
        <v>500</v>
      </c>
      <c r="AI125" s="149">
        <f>SUMPRODUCT(-('Gastos Gerais'!$B$4:$B$999=Analítico!$B125),-(Analítico!AI$1&gt;='Gastos Gerais'!$D$4:$D$999),-(Analítico!AI$1&lt;='Gastos Gerais'!$E$4:$E$999),-('Gastos Gerais'!$C$4:$C$999))</f>
        <v>500</v>
      </c>
      <c r="AJ125" s="149">
        <f>SUMPRODUCT(-('Gastos Gerais'!$B$4:$B$999=Analítico!$B125),-(Analítico!AJ$1&gt;='Gastos Gerais'!$D$4:$D$999),-(Analítico!AJ$1&lt;='Gastos Gerais'!$E$4:$E$999),-('Gastos Gerais'!$C$4:$C$999))</f>
        <v>500</v>
      </c>
      <c r="AK125" s="149">
        <f>SUMPRODUCT(-('Gastos Gerais'!$B$4:$B$999=Analítico!$B125),-(Analítico!AK$1&gt;='Gastos Gerais'!$D$4:$D$999),-(Analítico!AK$1&lt;='Gastos Gerais'!$E$4:$E$999),-('Gastos Gerais'!$C$4:$C$999))</f>
        <v>500</v>
      </c>
      <c r="AL125" s="149">
        <f>SUMPRODUCT(-('Gastos Gerais'!$B$4:$B$999=Analítico!$B125),-(Analítico!AL$1&gt;='Gastos Gerais'!$D$4:$D$999),-(Analítico!AL$1&lt;='Gastos Gerais'!$E$4:$E$999),-('Gastos Gerais'!$C$4:$C$999))</f>
        <v>500</v>
      </c>
      <c r="AM125" s="149">
        <f>SUMPRODUCT(-('Gastos Gerais'!$B$4:$B$999=Analítico!$B125),-(Analítico!AM$1&gt;='Gastos Gerais'!$D$4:$D$999),-(Analítico!AM$1&lt;='Gastos Gerais'!$E$4:$E$999),-('Gastos Gerais'!$C$4:$C$999))</f>
        <v>500</v>
      </c>
      <c r="AN125" s="149">
        <f>SUMPRODUCT(-('Gastos Gerais'!$B$4:$B$999=Analítico!$B125),-(Analítico!AN$1&gt;='Gastos Gerais'!$D$4:$D$999),-(Analítico!AN$1&lt;='Gastos Gerais'!$E$4:$E$999),-('Gastos Gerais'!$C$4:$C$999))</f>
        <v>500</v>
      </c>
      <c r="AO125" s="149">
        <f>SUMPRODUCT(-('Gastos Gerais'!$B$4:$B$999=Analítico!$B125),-(Analítico!AO$1&gt;='Gastos Gerais'!$D$4:$D$999),-(Analítico!AO$1&lt;='Gastos Gerais'!$E$4:$E$999),-('Gastos Gerais'!$C$4:$C$999))</f>
        <v>500</v>
      </c>
      <c r="AP125" s="149">
        <f>SUMPRODUCT(-('Gastos Gerais'!$B$4:$B$999=Analítico!$B125),-(Analítico!AP$1&gt;='Gastos Gerais'!$D$4:$D$999),-(Analítico!AP$1&lt;='Gastos Gerais'!$E$4:$E$999),-('Gastos Gerais'!$C$4:$C$999))</f>
        <v>500</v>
      </c>
      <c r="AQ125" s="149">
        <f>SUMPRODUCT(-('Gastos Gerais'!$B$4:$B$999=Analítico!$B125),-(Analítico!AQ$1&gt;='Gastos Gerais'!$D$4:$D$999),-(Analítico!AQ$1&lt;='Gastos Gerais'!$E$4:$E$999),-('Gastos Gerais'!$C$4:$C$999))</f>
        <v>500</v>
      </c>
      <c r="AR125" s="149">
        <f>SUMPRODUCT(-('Gastos Gerais'!$B$4:$B$999=Analítico!$B125),-(Analítico!AR$1&gt;='Gastos Gerais'!$D$4:$D$999),-(Analítico!AR$1&lt;='Gastos Gerais'!$E$4:$E$999),-('Gastos Gerais'!$C$4:$C$999))</f>
        <v>500</v>
      </c>
      <c r="AS125" s="149">
        <f>SUMPRODUCT(-('Gastos Gerais'!$B$4:$B$999=Analítico!$B125),-(Analítico!AS$1&gt;='Gastos Gerais'!$D$4:$D$999),-(Analítico!AS$1&lt;='Gastos Gerais'!$E$4:$E$999),-('Gastos Gerais'!$C$4:$C$999))</f>
        <v>0</v>
      </c>
      <c r="AT125" s="149">
        <f>SUMPRODUCT(-('Gastos Gerais'!$B$4:$B$999=Analítico!$B125),-(Analítico!AT$1&gt;='Gastos Gerais'!$D$4:$D$999),-(Analítico!AT$1&lt;='Gastos Gerais'!$E$4:$E$999),-('Gastos Gerais'!$C$4:$C$999))</f>
        <v>0</v>
      </c>
      <c r="AU125" s="149">
        <f>SUMPRODUCT(-('Gastos Gerais'!$B$4:$B$999=Analítico!$B125),-(Analítico!AU$1&gt;='Gastos Gerais'!$D$4:$D$999),-(Analítico!AU$1&lt;='Gastos Gerais'!$E$4:$E$999),-('Gastos Gerais'!$C$4:$C$999))</f>
        <v>0</v>
      </c>
      <c r="AV125" s="149">
        <f>SUMPRODUCT(-('Gastos Gerais'!$B$4:$B$999=Analítico!$B125),-(Analítico!AV$1&gt;='Gastos Gerais'!$D$4:$D$999),-(Analítico!AV$1&lt;='Gastos Gerais'!$E$4:$E$999),-('Gastos Gerais'!$C$4:$C$999))</f>
        <v>0</v>
      </c>
      <c r="AW125" s="149">
        <f>SUMPRODUCT(-('Gastos Gerais'!$B$4:$B$999=Analítico!$B125),-(Analítico!AW$1&gt;='Gastos Gerais'!$D$4:$D$999),-(Analítico!AW$1&lt;='Gastos Gerais'!$E$4:$E$999),-('Gastos Gerais'!$C$4:$C$999))</f>
        <v>0</v>
      </c>
      <c r="AX125" s="149">
        <f>SUMPRODUCT(-('Gastos Gerais'!$B$4:$B$999=Analítico!$B125),-(Analítico!AX$1&gt;='Gastos Gerais'!$D$4:$D$999),-(Analítico!AX$1&lt;='Gastos Gerais'!$E$4:$E$999),-('Gastos Gerais'!$C$4:$C$999))</f>
        <v>0</v>
      </c>
      <c r="AY125" s="144">
        <f t="shared" si="53"/>
        <v>18000</v>
      </c>
      <c r="AZ125" s="156">
        <f t="shared" ca="1" si="54"/>
        <v>1.50236479326001E-4</v>
      </c>
      <c r="BJ125" s="247"/>
      <c r="BK125" s="247"/>
    </row>
    <row r="126" spans="1:63" s="99" customFormat="1" ht="23.25" customHeight="1">
      <c r="A126" s="216" t="s">
        <v>404</v>
      </c>
      <c r="B126" s="219" t="s">
        <v>473</v>
      </c>
      <c r="C126" s="149">
        <f>SUMPRODUCT(-('Gastos Gerais'!$B$4:$B$999=Analítico!$B126),-(Analítico!C$1&gt;='Gastos Gerais'!$D$4:$D$999),-(Analítico!C$1&lt;='Gastos Gerais'!$E$4:$E$999),-('Gastos Gerais'!$C$4:$C$999))</f>
        <v>0</v>
      </c>
      <c r="D126" s="149">
        <f>SUMPRODUCT(-('Gastos Gerais'!$B$4:$B$999=Analítico!$B126),-(Analítico!D$1&gt;='Gastos Gerais'!$D$4:$D$999),-(Analítico!D$1&lt;='Gastos Gerais'!$E$4:$E$999),-('Gastos Gerais'!$C$4:$C$999))</f>
        <v>0</v>
      </c>
      <c r="E126" s="149">
        <f>SUMPRODUCT(-('Gastos Gerais'!$B$4:$B$999=Analítico!$B126),-(Analítico!E$1&gt;='Gastos Gerais'!$D$4:$D$999),-(Analítico!E$1&lt;='Gastos Gerais'!$E$4:$E$999),-('Gastos Gerais'!$C$4:$C$999))</f>
        <v>0</v>
      </c>
      <c r="F126" s="149">
        <f>SUMPRODUCT(-('Gastos Gerais'!$B$4:$B$999=Analítico!$B126),-(Analítico!F$1&gt;='Gastos Gerais'!$D$4:$D$999),-(Analítico!F$1&lt;='Gastos Gerais'!$E$4:$E$999),-('Gastos Gerais'!$C$4:$C$999))</f>
        <v>10700</v>
      </c>
      <c r="G126" s="149">
        <f>SUMPRODUCT(-('Gastos Gerais'!$B$4:$B$999=Analítico!$B126),-(Analítico!G$1&gt;='Gastos Gerais'!$D$4:$D$999),-(Analítico!G$1&lt;='Gastos Gerais'!$E$4:$E$999),-('Gastos Gerais'!$C$4:$C$999))</f>
        <v>10700</v>
      </c>
      <c r="H126" s="149">
        <f>SUMPRODUCT(-('Gastos Gerais'!$B$4:$B$999=Analítico!$B126),-(Analítico!H$1&gt;='Gastos Gerais'!$D$4:$D$999),-(Analítico!H$1&lt;='Gastos Gerais'!$E$4:$E$999),-('Gastos Gerais'!$C$4:$C$999))</f>
        <v>10700</v>
      </c>
      <c r="I126" s="149">
        <f>SUMPRODUCT(-('Gastos Gerais'!$B$4:$B$999=Analítico!$B126),-(Analítico!I$1&gt;='Gastos Gerais'!$D$4:$D$999),-(Analítico!I$1&lt;='Gastos Gerais'!$E$4:$E$999),-('Gastos Gerais'!$C$4:$C$999))</f>
        <v>10700</v>
      </c>
      <c r="J126" s="149">
        <f>SUMPRODUCT(-('Gastos Gerais'!$B$4:$B$999=Analítico!$B126),-(Analítico!J$1&gt;='Gastos Gerais'!$D$4:$D$999),-(Analítico!J$1&lt;='Gastos Gerais'!$E$4:$E$999),-('Gastos Gerais'!$C$4:$C$999))</f>
        <v>10700</v>
      </c>
      <c r="K126" s="149">
        <f>SUMPRODUCT(-('Gastos Gerais'!$B$4:$B$999=Analítico!$B126),-(Analítico!K$1&gt;='Gastos Gerais'!$D$4:$D$999),-(Analítico!K$1&lt;='Gastos Gerais'!$E$4:$E$999),-('Gastos Gerais'!$C$4:$C$999))</f>
        <v>10700</v>
      </c>
      <c r="L126" s="149">
        <f>SUMPRODUCT(-('Gastos Gerais'!$B$4:$B$999=Analítico!$B126),-(Analítico!L$1&gt;='Gastos Gerais'!$D$4:$D$999),-(Analítico!L$1&lt;='Gastos Gerais'!$E$4:$E$999),-('Gastos Gerais'!$C$4:$C$999))</f>
        <v>10700</v>
      </c>
      <c r="M126" s="149">
        <f>SUMPRODUCT(-('Gastos Gerais'!$B$4:$B$999=Analítico!$B126),-(Analítico!M$1&gt;='Gastos Gerais'!$D$4:$D$999),-(Analítico!M$1&lt;='Gastos Gerais'!$E$4:$E$999),-('Gastos Gerais'!$C$4:$C$999))</f>
        <v>10700</v>
      </c>
      <c r="N126" s="149">
        <f>SUMPRODUCT(-('Gastos Gerais'!$B$4:$B$999=Analítico!$B126),-(Analítico!N$1&gt;='Gastos Gerais'!$D$4:$D$999),-(Analítico!N$1&lt;='Gastos Gerais'!$E$4:$E$999),-('Gastos Gerais'!$C$4:$C$999))</f>
        <v>10700</v>
      </c>
      <c r="O126" s="149">
        <f>SUMPRODUCT(-('Gastos Gerais'!$B$4:$B$999=Analítico!$B126),-(Analítico!O$1&gt;='Gastos Gerais'!$D$4:$D$999),-(Analítico!O$1&lt;='Gastos Gerais'!$E$4:$E$999),-('Gastos Gerais'!$C$4:$C$999))</f>
        <v>10700</v>
      </c>
      <c r="P126" s="149">
        <f>SUMPRODUCT(-('Gastos Gerais'!$B$4:$B$999=Analítico!$B126),-(Analítico!P$1&gt;='Gastos Gerais'!$D$4:$D$999),-(Analítico!P$1&lt;='Gastos Gerais'!$E$4:$E$999),-('Gastos Gerais'!$C$4:$C$999))</f>
        <v>10700</v>
      </c>
      <c r="Q126" s="149">
        <f>SUMPRODUCT(-('Gastos Gerais'!$B$4:$B$999=Analítico!$B126),-(Analítico!Q$1&gt;='Gastos Gerais'!$D$4:$D$999),-(Analítico!Q$1&lt;='Gastos Gerais'!$E$4:$E$999),-('Gastos Gerais'!$C$4:$C$999))</f>
        <v>10700</v>
      </c>
      <c r="R126" s="149">
        <f>SUMPRODUCT(-('Gastos Gerais'!$B$4:$B$999=Analítico!$B126),-(Analítico!R$1&gt;='Gastos Gerais'!$D$4:$D$999),-(Analítico!R$1&lt;='Gastos Gerais'!$E$4:$E$999),-('Gastos Gerais'!$C$4:$C$999))</f>
        <v>10700</v>
      </c>
      <c r="S126" s="149">
        <f>SUMPRODUCT(-('Gastos Gerais'!$B$4:$B$999=Analítico!$B126),-(Analítico!S$1&gt;='Gastos Gerais'!$D$4:$D$999),-(Analítico!S$1&lt;='Gastos Gerais'!$E$4:$E$999),-('Gastos Gerais'!$C$4:$C$999))</f>
        <v>10700</v>
      </c>
      <c r="T126" s="149">
        <f>SUMPRODUCT(-('Gastos Gerais'!$B$4:$B$999=Analítico!$B126),-(Analítico!T$1&gt;='Gastos Gerais'!$D$4:$D$999),-(Analítico!T$1&lt;='Gastos Gerais'!$E$4:$E$999),-('Gastos Gerais'!$C$4:$C$999))</f>
        <v>10700</v>
      </c>
      <c r="U126" s="149">
        <f>SUMPRODUCT(-('Gastos Gerais'!$B$4:$B$999=Analítico!$B126),-(Analítico!U$1&gt;='Gastos Gerais'!$D$4:$D$999),-(Analítico!U$1&lt;='Gastos Gerais'!$E$4:$E$999),-('Gastos Gerais'!$C$4:$C$999))</f>
        <v>10700</v>
      </c>
      <c r="V126" s="149">
        <f>SUMPRODUCT(-('Gastos Gerais'!$B$4:$B$999=Analítico!$B126),-(Analítico!V$1&gt;='Gastos Gerais'!$D$4:$D$999),-(Analítico!V$1&lt;='Gastos Gerais'!$E$4:$E$999),-('Gastos Gerais'!$C$4:$C$999))</f>
        <v>10700</v>
      </c>
      <c r="W126" s="149">
        <f>SUMPRODUCT(-('Gastos Gerais'!$B$4:$B$999=Analítico!$B126),-(Analítico!W$1&gt;='Gastos Gerais'!$D$4:$D$999),-(Analítico!W$1&lt;='Gastos Gerais'!$E$4:$E$999),-('Gastos Gerais'!$C$4:$C$999))</f>
        <v>10700</v>
      </c>
      <c r="X126" s="149">
        <f>SUMPRODUCT(-('Gastos Gerais'!$B$4:$B$999=Analítico!$B126),-(Analítico!X$1&gt;='Gastos Gerais'!$D$4:$D$999),-(Analítico!X$1&lt;='Gastos Gerais'!$E$4:$E$999),-('Gastos Gerais'!$C$4:$C$999))</f>
        <v>10700</v>
      </c>
      <c r="Y126" s="149">
        <f>SUMPRODUCT(-('Gastos Gerais'!$B$4:$B$999=Analítico!$B126),-(Analítico!Y$1&gt;='Gastos Gerais'!$D$4:$D$999),-(Analítico!Y$1&lt;='Gastos Gerais'!$E$4:$E$999),-('Gastos Gerais'!$C$4:$C$999))</f>
        <v>10700</v>
      </c>
      <c r="Z126" s="149">
        <f>SUMPRODUCT(-('Gastos Gerais'!$B$4:$B$999=Analítico!$B126),-(Analítico!Z$1&gt;='Gastos Gerais'!$D$4:$D$999),-(Analítico!Z$1&lt;='Gastos Gerais'!$E$4:$E$999),-('Gastos Gerais'!$C$4:$C$999))</f>
        <v>10700</v>
      </c>
      <c r="AA126" s="149">
        <f>SUMPRODUCT(-('Gastos Gerais'!$B$4:$B$999=Analítico!$B126),-(Analítico!AA$1&gt;='Gastos Gerais'!$D$4:$D$999),-(Analítico!AA$1&lt;='Gastos Gerais'!$E$4:$E$999),-('Gastos Gerais'!$C$4:$C$999))</f>
        <v>10700</v>
      </c>
      <c r="AB126" s="149">
        <f>SUMPRODUCT(-('Gastos Gerais'!$B$4:$B$999=Analítico!$B126),-(Analítico!AB$1&gt;='Gastos Gerais'!$D$4:$D$999),-(Analítico!AB$1&lt;='Gastos Gerais'!$E$4:$E$999),-('Gastos Gerais'!$C$4:$C$999))</f>
        <v>10700</v>
      </c>
      <c r="AC126" s="149">
        <f>SUMPRODUCT(-('Gastos Gerais'!$B$4:$B$999=Analítico!$B126),-(Analítico!AC$1&gt;='Gastos Gerais'!$D$4:$D$999),-(Analítico!AC$1&lt;='Gastos Gerais'!$E$4:$E$999),-('Gastos Gerais'!$C$4:$C$999))</f>
        <v>10700</v>
      </c>
      <c r="AD126" s="149">
        <f>SUMPRODUCT(-('Gastos Gerais'!$B$4:$B$999=Analítico!$B126),-(Analítico!AD$1&gt;='Gastos Gerais'!$D$4:$D$999),-(Analítico!AD$1&lt;='Gastos Gerais'!$E$4:$E$999),-('Gastos Gerais'!$C$4:$C$999))</f>
        <v>10700</v>
      </c>
      <c r="AE126" s="149">
        <f>SUMPRODUCT(-('Gastos Gerais'!$B$4:$B$999=Analítico!$B126),-(Analítico!AE$1&gt;='Gastos Gerais'!$D$4:$D$999),-(Analítico!AE$1&lt;='Gastos Gerais'!$E$4:$E$999),-('Gastos Gerais'!$C$4:$C$999))</f>
        <v>10700</v>
      </c>
      <c r="AF126" s="149">
        <f>SUMPRODUCT(-('Gastos Gerais'!$B$4:$B$999=Analítico!$B126),-(Analítico!AF$1&gt;='Gastos Gerais'!$D$4:$D$999),-(Analítico!AF$1&lt;='Gastos Gerais'!$E$4:$E$999),-('Gastos Gerais'!$C$4:$C$999))</f>
        <v>10700</v>
      </c>
      <c r="AG126" s="149">
        <f>SUMPRODUCT(-('Gastos Gerais'!$B$4:$B$999=Analítico!$B126),-(Analítico!AG$1&gt;='Gastos Gerais'!$D$4:$D$999),-(Analítico!AG$1&lt;='Gastos Gerais'!$E$4:$E$999),-('Gastos Gerais'!$C$4:$C$999))</f>
        <v>10700</v>
      </c>
      <c r="AH126" s="149">
        <f>SUMPRODUCT(-('Gastos Gerais'!$B$4:$B$999=Analítico!$B126),-(Analítico!AH$1&gt;='Gastos Gerais'!$D$4:$D$999),-(Analítico!AH$1&lt;='Gastos Gerais'!$E$4:$E$999),-('Gastos Gerais'!$C$4:$C$999))</f>
        <v>10700</v>
      </c>
      <c r="AI126" s="149">
        <f>SUMPRODUCT(-('Gastos Gerais'!$B$4:$B$999=Analítico!$B126),-(Analítico!AI$1&gt;='Gastos Gerais'!$D$4:$D$999),-(Analítico!AI$1&lt;='Gastos Gerais'!$E$4:$E$999),-('Gastos Gerais'!$C$4:$C$999))</f>
        <v>10700</v>
      </c>
      <c r="AJ126" s="149">
        <f>SUMPRODUCT(-('Gastos Gerais'!$B$4:$B$999=Analítico!$B126),-(Analítico!AJ$1&gt;='Gastos Gerais'!$D$4:$D$999),-(Analítico!AJ$1&lt;='Gastos Gerais'!$E$4:$E$999),-('Gastos Gerais'!$C$4:$C$999))</f>
        <v>10700</v>
      </c>
      <c r="AK126" s="149">
        <f>SUMPRODUCT(-('Gastos Gerais'!$B$4:$B$999=Analítico!$B126),-(Analítico!AK$1&gt;='Gastos Gerais'!$D$4:$D$999),-(Analítico!AK$1&lt;='Gastos Gerais'!$E$4:$E$999),-('Gastos Gerais'!$C$4:$C$999))</f>
        <v>10700</v>
      </c>
      <c r="AL126" s="149">
        <f>SUMPRODUCT(-('Gastos Gerais'!$B$4:$B$999=Analítico!$B126),-(Analítico!AL$1&gt;='Gastos Gerais'!$D$4:$D$999),-(Analítico!AL$1&lt;='Gastos Gerais'!$E$4:$E$999),-('Gastos Gerais'!$C$4:$C$999))</f>
        <v>10700</v>
      </c>
      <c r="AM126" s="149">
        <f>SUMPRODUCT(-('Gastos Gerais'!$B$4:$B$999=Analítico!$B126),-(Analítico!AM$1&gt;='Gastos Gerais'!$D$4:$D$999),-(Analítico!AM$1&lt;='Gastos Gerais'!$E$4:$E$999),-('Gastos Gerais'!$C$4:$C$999))</f>
        <v>10700</v>
      </c>
      <c r="AN126" s="149">
        <f>SUMPRODUCT(-('Gastos Gerais'!$B$4:$B$999=Analítico!$B126),-(Analítico!AN$1&gt;='Gastos Gerais'!$D$4:$D$999),-(Analítico!AN$1&lt;='Gastos Gerais'!$E$4:$E$999),-('Gastos Gerais'!$C$4:$C$999))</f>
        <v>10700</v>
      </c>
      <c r="AO126" s="149">
        <f>SUMPRODUCT(-('Gastos Gerais'!$B$4:$B$999=Analítico!$B126),-(Analítico!AO$1&gt;='Gastos Gerais'!$D$4:$D$999),-(Analítico!AO$1&lt;='Gastos Gerais'!$E$4:$E$999),-('Gastos Gerais'!$C$4:$C$999))</f>
        <v>10700</v>
      </c>
      <c r="AP126" s="149">
        <f>SUMPRODUCT(-('Gastos Gerais'!$B$4:$B$999=Analítico!$B126),-(Analítico!AP$1&gt;='Gastos Gerais'!$D$4:$D$999),-(Analítico!AP$1&lt;='Gastos Gerais'!$E$4:$E$999),-('Gastos Gerais'!$C$4:$C$999))</f>
        <v>10700</v>
      </c>
      <c r="AQ126" s="149">
        <f>SUMPRODUCT(-('Gastos Gerais'!$B$4:$B$999=Analítico!$B126),-(Analítico!AQ$1&gt;='Gastos Gerais'!$D$4:$D$999),-(Analítico!AQ$1&lt;='Gastos Gerais'!$E$4:$E$999),-('Gastos Gerais'!$C$4:$C$999))</f>
        <v>10700</v>
      </c>
      <c r="AR126" s="149">
        <f>SUMPRODUCT(-('Gastos Gerais'!$B$4:$B$999=Analítico!$B126),-(Analítico!AR$1&gt;='Gastos Gerais'!$D$4:$D$999),-(Analítico!AR$1&lt;='Gastos Gerais'!$E$4:$E$999),-('Gastos Gerais'!$C$4:$C$999))</f>
        <v>10700</v>
      </c>
      <c r="AS126" s="149">
        <f>SUMPRODUCT(-('Gastos Gerais'!$B$4:$B$999=Analítico!$B126),-(Analítico!AS$1&gt;='Gastos Gerais'!$D$4:$D$999),-(Analítico!AS$1&lt;='Gastos Gerais'!$E$4:$E$999),-('Gastos Gerais'!$C$4:$C$999))</f>
        <v>0</v>
      </c>
      <c r="AT126" s="149">
        <f>SUMPRODUCT(-('Gastos Gerais'!$B$4:$B$999=Analítico!$B126),-(Analítico!AT$1&gt;='Gastos Gerais'!$D$4:$D$999),-(Analítico!AT$1&lt;='Gastos Gerais'!$E$4:$E$999),-('Gastos Gerais'!$C$4:$C$999))</f>
        <v>0</v>
      </c>
      <c r="AU126" s="149">
        <f>SUMPRODUCT(-('Gastos Gerais'!$B$4:$B$999=Analítico!$B126),-(Analítico!AU$1&gt;='Gastos Gerais'!$D$4:$D$999),-(Analítico!AU$1&lt;='Gastos Gerais'!$E$4:$E$999),-('Gastos Gerais'!$C$4:$C$999))</f>
        <v>0</v>
      </c>
      <c r="AV126" s="149">
        <f>SUMPRODUCT(-('Gastos Gerais'!$B$4:$B$999=Analítico!$B126),-(Analítico!AV$1&gt;='Gastos Gerais'!$D$4:$D$999),-(Analítico!AV$1&lt;='Gastos Gerais'!$E$4:$E$999),-('Gastos Gerais'!$C$4:$C$999))</f>
        <v>0</v>
      </c>
      <c r="AW126" s="149">
        <f>SUMPRODUCT(-('Gastos Gerais'!$B$4:$B$999=Analítico!$B126),-(Analítico!AW$1&gt;='Gastos Gerais'!$D$4:$D$999),-(Analítico!AW$1&lt;='Gastos Gerais'!$E$4:$E$999),-('Gastos Gerais'!$C$4:$C$999))</f>
        <v>0</v>
      </c>
      <c r="AX126" s="149">
        <f>SUMPRODUCT(-('Gastos Gerais'!$B$4:$B$999=Analítico!$B126),-(Analítico!AX$1&gt;='Gastos Gerais'!$D$4:$D$999),-(Analítico!AX$1&lt;='Gastos Gerais'!$E$4:$E$999),-('Gastos Gerais'!$C$4:$C$999))</f>
        <v>0</v>
      </c>
      <c r="AY126" s="144">
        <f t="shared" si="53"/>
        <v>417300</v>
      </c>
      <c r="AZ126" s="156">
        <f t="shared" ca="1" si="54"/>
        <v>3.4829823790411231E-3</v>
      </c>
      <c r="BJ126" s="247"/>
      <c r="BK126" s="247"/>
    </row>
    <row r="127" spans="1:63" s="99" customFormat="1" ht="23.25" customHeight="1">
      <c r="A127" s="216" t="s">
        <v>405</v>
      </c>
      <c r="B127" s="219" t="s">
        <v>474</v>
      </c>
      <c r="C127" s="149">
        <f>SUMPRODUCT(-('Gastos Gerais'!$B$4:$B$999=Analítico!$B127),-(Analítico!C$1&gt;='Gastos Gerais'!$D$4:$D$999),-(Analítico!C$1&lt;='Gastos Gerais'!$E$4:$E$999),-('Gastos Gerais'!$C$4:$C$999))</f>
        <v>0</v>
      </c>
      <c r="D127" s="149">
        <f>SUMPRODUCT(-('Gastos Gerais'!$B$4:$B$999=Analítico!$B127),-(Analítico!D$1&gt;='Gastos Gerais'!$D$4:$D$999),-(Analítico!D$1&lt;='Gastos Gerais'!$E$4:$E$999),-('Gastos Gerais'!$C$4:$C$999))</f>
        <v>3250</v>
      </c>
      <c r="E127" s="149">
        <f>SUMPRODUCT(-('Gastos Gerais'!$B$4:$B$999=Analítico!$B127),-(Analítico!E$1&gt;='Gastos Gerais'!$D$4:$D$999),-(Analítico!E$1&lt;='Gastos Gerais'!$E$4:$E$999),-('Gastos Gerais'!$C$4:$C$999))</f>
        <v>3250</v>
      </c>
      <c r="F127" s="149">
        <f>SUMPRODUCT(-('Gastos Gerais'!$B$4:$B$999=Analítico!$B127),-(Analítico!F$1&gt;='Gastos Gerais'!$D$4:$D$999),-(Analítico!F$1&lt;='Gastos Gerais'!$E$4:$E$999),-('Gastos Gerais'!$C$4:$C$999))</f>
        <v>3250</v>
      </c>
      <c r="G127" s="149">
        <f>SUMPRODUCT(-('Gastos Gerais'!$B$4:$B$999=Analítico!$B127),-(Analítico!G$1&gt;='Gastos Gerais'!$D$4:$D$999),-(Analítico!G$1&lt;='Gastos Gerais'!$E$4:$E$999),-('Gastos Gerais'!$C$4:$C$999))</f>
        <v>3250</v>
      </c>
      <c r="H127" s="149">
        <f>SUMPRODUCT(-('Gastos Gerais'!$B$4:$B$999=Analítico!$B127),-(Analítico!H$1&gt;='Gastos Gerais'!$D$4:$D$999),-(Analítico!H$1&lt;='Gastos Gerais'!$E$4:$E$999),-('Gastos Gerais'!$C$4:$C$999))</f>
        <v>3250</v>
      </c>
      <c r="I127" s="149">
        <f>SUMPRODUCT(-('Gastos Gerais'!$B$4:$B$999=Analítico!$B127),-(Analítico!I$1&gt;='Gastos Gerais'!$D$4:$D$999),-(Analítico!I$1&lt;='Gastos Gerais'!$E$4:$E$999),-('Gastos Gerais'!$C$4:$C$999))</f>
        <v>3250</v>
      </c>
      <c r="J127" s="149">
        <f>SUMPRODUCT(-('Gastos Gerais'!$B$4:$B$999=Analítico!$B127),-(Analítico!J$1&gt;='Gastos Gerais'!$D$4:$D$999),-(Analítico!J$1&lt;='Gastos Gerais'!$E$4:$E$999),-('Gastos Gerais'!$C$4:$C$999))</f>
        <v>3250</v>
      </c>
      <c r="K127" s="149">
        <f>SUMPRODUCT(-('Gastos Gerais'!$B$4:$B$999=Analítico!$B127),-(Analítico!K$1&gt;='Gastos Gerais'!$D$4:$D$999),-(Analítico!K$1&lt;='Gastos Gerais'!$E$4:$E$999),-('Gastos Gerais'!$C$4:$C$999))</f>
        <v>3250</v>
      </c>
      <c r="L127" s="149">
        <f>SUMPRODUCT(-('Gastos Gerais'!$B$4:$B$999=Analítico!$B127),-(Analítico!L$1&gt;='Gastos Gerais'!$D$4:$D$999),-(Analítico!L$1&lt;='Gastos Gerais'!$E$4:$E$999),-('Gastos Gerais'!$C$4:$C$999))</f>
        <v>3250</v>
      </c>
      <c r="M127" s="149">
        <f>SUMPRODUCT(-('Gastos Gerais'!$B$4:$B$999=Analítico!$B127),-(Analítico!M$1&gt;='Gastos Gerais'!$D$4:$D$999),-(Analítico!M$1&lt;='Gastos Gerais'!$E$4:$E$999),-('Gastos Gerais'!$C$4:$C$999))</f>
        <v>3250</v>
      </c>
      <c r="N127" s="149">
        <f>SUMPRODUCT(-('Gastos Gerais'!$B$4:$B$999=Analítico!$B127),-(Analítico!N$1&gt;='Gastos Gerais'!$D$4:$D$999),-(Analítico!N$1&lt;='Gastos Gerais'!$E$4:$E$999),-('Gastos Gerais'!$C$4:$C$999))</f>
        <v>3250</v>
      </c>
      <c r="O127" s="149">
        <f>SUMPRODUCT(-('Gastos Gerais'!$B$4:$B$999=Analítico!$B127),-(Analítico!O$1&gt;='Gastos Gerais'!$D$4:$D$999),-(Analítico!O$1&lt;='Gastos Gerais'!$E$4:$E$999),-('Gastos Gerais'!$C$4:$C$999))</f>
        <v>3250</v>
      </c>
      <c r="P127" s="149">
        <f>SUMPRODUCT(-('Gastos Gerais'!$B$4:$B$999=Analítico!$B127),-(Analítico!P$1&gt;='Gastos Gerais'!$D$4:$D$999),-(Analítico!P$1&lt;='Gastos Gerais'!$E$4:$E$999),-('Gastos Gerais'!$C$4:$C$999))</f>
        <v>3250</v>
      </c>
      <c r="Q127" s="149">
        <f>SUMPRODUCT(-('Gastos Gerais'!$B$4:$B$999=Analítico!$B127),-(Analítico!Q$1&gt;='Gastos Gerais'!$D$4:$D$999),-(Analítico!Q$1&lt;='Gastos Gerais'!$E$4:$E$999),-('Gastos Gerais'!$C$4:$C$999))</f>
        <v>3250</v>
      </c>
      <c r="R127" s="149">
        <f>SUMPRODUCT(-('Gastos Gerais'!$B$4:$B$999=Analítico!$B127),-(Analítico!R$1&gt;='Gastos Gerais'!$D$4:$D$999),-(Analítico!R$1&lt;='Gastos Gerais'!$E$4:$E$999),-('Gastos Gerais'!$C$4:$C$999))</f>
        <v>3250</v>
      </c>
      <c r="S127" s="149">
        <f>SUMPRODUCT(-('Gastos Gerais'!$B$4:$B$999=Analítico!$B127),-(Analítico!S$1&gt;='Gastos Gerais'!$D$4:$D$999),-(Analítico!S$1&lt;='Gastos Gerais'!$E$4:$E$999),-('Gastos Gerais'!$C$4:$C$999))</f>
        <v>3250</v>
      </c>
      <c r="T127" s="149">
        <f>SUMPRODUCT(-('Gastos Gerais'!$B$4:$B$999=Analítico!$B127),-(Analítico!T$1&gt;='Gastos Gerais'!$D$4:$D$999),-(Analítico!T$1&lt;='Gastos Gerais'!$E$4:$E$999),-('Gastos Gerais'!$C$4:$C$999))</f>
        <v>3250</v>
      </c>
      <c r="U127" s="149">
        <f>SUMPRODUCT(-('Gastos Gerais'!$B$4:$B$999=Analítico!$B127),-(Analítico!U$1&gt;='Gastos Gerais'!$D$4:$D$999),-(Analítico!U$1&lt;='Gastos Gerais'!$E$4:$E$999),-('Gastos Gerais'!$C$4:$C$999))</f>
        <v>3250</v>
      </c>
      <c r="V127" s="149">
        <f>SUMPRODUCT(-('Gastos Gerais'!$B$4:$B$999=Analítico!$B127),-(Analítico!V$1&gt;='Gastos Gerais'!$D$4:$D$999),-(Analítico!V$1&lt;='Gastos Gerais'!$E$4:$E$999),-('Gastos Gerais'!$C$4:$C$999))</f>
        <v>3250</v>
      </c>
      <c r="W127" s="149">
        <f>SUMPRODUCT(-('Gastos Gerais'!$B$4:$B$999=Analítico!$B127),-(Analítico!W$1&gt;='Gastos Gerais'!$D$4:$D$999),-(Analítico!W$1&lt;='Gastos Gerais'!$E$4:$E$999),-('Gastos Gerais'!$C$4:$C$999))</f>
        <v>3250</v>
      </c>
      <c r="X127" s="149">
        <f>SUMPRODUCT(-('Gastos Gerais'!$B$4:$B$999=Analítico!$B127),-(Analítico!X$1&gt;='Gastos Gerais'!$D$4:$D$999),-(Analítico!X$1&lt;='Gastos Gerais'!$E$4:$E$999),-('Gastos Gerais'!$C$4:$C$999))</f>
        <v>3250</v>
      </c>
      <c r="Y127" s="149">
        <f>SUMPRODUCT(-('Gastos Gerais'!$B$4:$B$999=Analítico!$B127),-(Analítico!Y$1&gt;='Gastos Gerais'!$D$4:$D$999),-(Analítico!Y$1&lt;='Gastos Gerais'!$E$4:$E$999),-('Gastos Gerais'!$C$4:$C$999))</f>
        <v>3250</v>
      </c>
      <c r="Z127" s="149">
        <f>SUMPRODUCT(-('Gastos Gerais'!$B$4:$B$999=Analítico!$B127),-(Analítico!Z$1&gt;='Gastos Gerais'!$D$4:$D$999),-(Analítico!Z$1&lt;='Gastos Gerais'!$E$4:$E$999),-('Gastos Gerais'!$C$4:$C$999))</f>
        <v>3250</v>
      </c>
      <c r="AA127" s="149">
        <f>SUMPRODUCT(-('Gastos Gerais'!$B$4:$B$999=Analítico!$B127),-(Analítico!AA$1&gt;='Gastos Gerais'!$D$4:$D$999),-(Analítico!AA$1&lt;='Gastos Gerais'!$E$4:$E$999),-('Gastos Gerais'!$C$4:$C$999))</f>
        <v>3250</v>
      </c>
      <c r="AB127" s="149">
        <f>SUMPRODUCT(-('Gastos Gerais'!$B$4:$B$999=Analítico!$B127),-(Analítico!AB$1&gt;='Gastos Gerais'!$D$4:$D$999),-(Analítico!AB$1&lt;='Gastos Gerais'!$E$4:$E$999),-('Gastos Gerais'!$C$4:$C$999))</f>
        <v>3250</v>
      </c>
      <c r="AC127" s="149">
        <f>SUMPRODUCT(-('Gastos Gerais'!$B$4:$B$999=Analítico!$B127),-(Analítico!AC$1&gt;='Gastos Gerais'!$D$4:$D$999),-(Analítico!AC$1&lt;='Gastos Gerais'!$E$4:$E$999),-('Gastos Gerais'!$C$4:$C$999))</f>
        <v>3250</v>
      </c>
      <c r="AD127" s="149">
        <f>SUMPRODUCT(-('Gastos Gerais'!$B$4:$B$999=Analítico!$B127),-(Analítico!AD$1&gt;='Gastos Gerais'!$D$4:$D$999),-(Analítico!AD$1&lt;='Gastos Gerais'!$E$4:$E$999),-('Gastos Gerais'!$C$4:$C$999))</f>
        <v>3250</v>
      </c>
      <c r="AE127" s="149">
        <f>SUMPRODUCT(-('Gastos Gerais'!$B$4:$B$999=Analítico!$B127),-(Analítico!AE$1&gt;='Gastos Gerais'!$D$4:$D$999),-(Analítico!AE$1&lt;='Gastos Gerais'!$E$4:$E$999),-('Gastos Gerais'!$C$4:$C$999))</f>
        <v>3250</v>
      </c>
      <c r="AF127" s="149">
        <f>SUMPRODUCT(-('Gastos Gerais'!$B$4:$B$999=Analítico!$B127),-(Analítico!AF$1&gt;='Gastos Gerais'!$D$4:$D$999),-(Analítico!AF$1&lt;='Gastos Gerais'!$E$4:$E$999),-('Gastos Gerais'!$C$4:$C$999))</f>
        <v>3250</v>
      </c>
      <c r="AG127" s="149">
        <f>SUMPRODUCT(-('Gastos Gerais'!$B$4:$B$999=Analítico!$B127),-(Analítico!AG$1&gt;='Gastos Gerais'!$D$4:$D$999),-(Analítico!AG$1&lt;='Gastos Gerais'!$E$4:$E$999),-('Gastos Gerais'!$C$4:$C$999))</f>
        <v>3250</v>
      </c>
      <c r="AH127" s="149">
        <f>SUMPRODUCT(-('Gastos Gerais'!$B$4:$B$999=Analítico!$B127),-(Analítico!AH$1&gt;='Gastos Gerais'!$D$4:$D$999),-(Analítico!AH$1&lt;='Gastos Gerais'!$E$4:$E$999),-('Gastos Gerais'!$C$4:$C$999))</f>
        <v>3250</v>
      </c>
      <c r="AI127" s="149">
        <f>SUMPRODUCT(-('Gastos Gerais'!$B$4:$B$999=Analítico!$B127),-(Analítico!AI$1&gt;='Gastos Gerais'!$D$4:$D$999),-(Analítico!AI$1&lt;='Gastos Gerais'!$E$4:$E$999),-('Gastos Gerais'!$C$4:$C$999))</f>
        <v>3250</v>
      </c>
      <c r="AJ127" s="149">
        <f>SUMPRODUCT(-('Gastos Gerais'!$B$4:$B$999=Analítico!$B127),-(Analítico!AJ$1&gt;='Gastos Gerais'!$D$4:$D$999),-(Analítico!AJ$1&lt;='Gastos Gerais'!$E$4:$E$999),-('Gastos Gerais'!$C$4:$C$999))</f>
        <v>3250</v>
      </c>
      <c r="AK127" s="149">
        <f>SUMPRODUCT(-('Gastos Gerais'!$B$4:$B$999=Analítico!$B127),-(Analítico!AK$1&gt;='Gastos Gerais'!$D$4:$D$999),-(Analítico!AK$1&lt;='Gastos Gerais'!$E$4:$E$999),-('Gastos Gerais'!$C$4:$C$999))</f>
        <v>3250</v>
      </c>
      <c r="AL127" s="149">
        <f>SUMPRODUCT(-('Gastos Gerais'!$B$4:$B$999=Analítico!$B127),-(Analítico!AL$1&gt;='Gastos Gerais'!$D$4:$D$999),-(Analítico!AL$1&lt;='Gastos Gerais'!$E$4:$E$999),-('Gastos Gerais'!$C$4:$C$999))</f>
        <v>3250</v>
      </c>
      <c r="AM127" s="149">
        <f>SUMPRODUCT(-('Gastos Gerais'!$B$4:$B$999=Analítico!$B127),-(Analítico!AM$1&gt;='Gastos Gerais'!$D$4:$D$999),-(Analítico!AM$1&lt;='Gastos Gerais'!$E$4:$E$999),-('Gastos Gerais'!$C$4:$C$999))</f>
        <v>3250</v>
      </c>
      <c r="AN127" s="149">
        <f>SUMPRODUCT(-('Gastos Gerais'!$B$4:$B$999=Analítico!$B127),-(Analítico!AN$1&gt;='Gastos Gerais'!$D$4:$D$999),-(Analítico!AN$1&lt;='Gastos Gerais'!$E$4:$E$999),-('Gastos Gerais'!$C$4:$C$999))</f>
        <v>3250</v>
      </c>
      <c r="AO127" s="149">
        <f>SUMPRODUCT(-('Gastos Gerais'!$B$4:$B$999=Analítico!$B127),-(Analítico!AO$1&gt;='Gastos Gerais'!$D$4:$D$999),-(Analítico!AO$1&lt;='Gastos Gerais'!$E$4:$E$999),-('Gastos Gerais'!$C$4:$C$999))</f>
        <v>3250</v>
      </c>
      <c r="AP127" s="149">
        <f>SUMPRODUCT(-('Gastos Gerais'!$B$4:$B$999=Analítico!$B127),-(Analítico!AP$1&gt;='Gastos Gerais'!$D$4:$D$999),-(Analítico!AP$1&lt;='Gastos Gerais'!$E$4:$E$999),-('Gastos Gerais'!$C$4:$C$999))</f>
        <v>3250</v>
      </c>
      <c r="AQ127" s="149">
        <f>SUMPRODUCT(-('Gastos Gerais'!$B$4:$B$999=Analítico!$B127),-(Analítico!AQ$1&gt;='Gastos Gerais'!$D$4:$D$999),-(Analítico!AQ$1&lt;='Gastos Gerais'!$E$4:$E$999),-('Gastos Gerais'!$C$4:$C$999))</f>
        <v>3250</v>
      </c>
      <c r="AR127" s="149">
        <f>SUMPRODUCT(-('Gastos Gerais'!$B$4:$B$999=Analítico!$B127),-(Analítico!AR$1&gt;='Gastos Gerais'!$D$4:$D$999),-(Analítico!AR$1&lt;='Gastos Gerais'!$E$4:$E$999),-('Gastos Gerais'!$C$4:$C$999))</f>
        <v>3250</v>
      </c>
      <c r="AS127" s="149">
        <f>SUMPRODUCT(-('Gastos Gerais'!$B$4:$B$999=Analítico!$B127),-(Analítico!AS$1&gt;='Gastos Gerais'!$D$4:$D$999),-(Analítico!AS$1&lt;='Gastos Gerais'!$E$4:$E$999),-('Gastos Gerais'!$C$4:$C$999))</f>
        <v>0</v>
      </c>
      <c r="AT127" s="149">
        <f>SUMPRODUCT(-('Gastos Gerais'!$B$4:$B$999=Analítico!$B127),-(Analítico!AT$1&gt;='Gastos Gerais'!$D$4:$D$999),-(Analítico!AT$1&lt;='Gastos Gerais'!$E$4:$E$999),-('Gastos Gerais'!$C$4:$C$999))</f>
        <v>0</v>
      </c>
      <c r="AU127" s="149">
        <f>SUMPRODUCT(-('Gastos Gerais'!$B$4:$B$999=Analítico!$B127),-(Analítico!AU$1&gt;='Gastos Gerais'!$D$4:$D$999),-(Analítico!AU$1&lt;='Gastos Gerais'!$E$4:$E$999),-('Gastos Gerais'!$C$4:$C$999))</f>
        <v>0</v>
      </c>
      <c r="AV127" s="149">
        <f>SUMPRODUCT(-('Gastos Gerais'!$B$4:$B$999=Analítico!$B127),-(Analítico!AV$1&gt;='Gastos Gerais'!$D$4:$D$999),-(Analítico!AV$1&lt;='Gastos Gerais'!$E$4:$E$999),-('Gastos Gerais'!$C$4:$C$999))</f>
        <v>0</v>
      </c>
      <c r="AW127" s="149">
        <f>SUMPRODUCT(-('Gastos Gerais'!$B$4:$B$999=Analítico!$B127),-(Analítico!AW$1&gt;='Gastos Gerais'!$D$4:$D$999),-(Analítico!AW$1&lt;='Gastos Gerais'!$E$4:$E$999),-('Gastos Gerais'!$C$4:$C$999))</f>
        <v>0</v>
      </c>
      <c r="AX127" s="149">
        <f>SUMPRODUCT(-('Gastos Gerais'!$B$4:$B$999=Analítico!$B127),-(Analítico!AX$1&gt;='Gastos Gerais'!$D$4:$D$999),-(Analítico!AX$1&lt;='Gastos Gerais'!$E$4:$E$999),-('Gastos Gerais'!$C$4:$C$999))</f>
        <v>0</v>
      </c>
      <c r="AY127" s="144">
        <f t="shared" si="53"/>
        <v>133250</v>
      </c>
      <c r="AZ127" s="156">
        <f t="shared" ca="1" si="54"/>
        <v>1.1121672705660906E-3</v>
      </c>
      <c r="BJ127" s="247"/>
      <c r="BK127" s="247"/>
    </row>
    <row r="128" spans="1:63" s="99" customFormat="1" ht="23.25" customHeight="1">
      <c r="A128" s="216" t="s">
        <v>406</v>
      </c>
      <c r="B128" s="219" t="s">
        <v>475</v>
      </c>
      <c r="C128" s="149">
        <f>SUMPRODUCT(-('Gastos Gerais'!$B$4:$B$999=Analítico!$B128),-(Analítico!C$1&gt;='Gastos Gerais'!$D$4:$D$999),-(Analítico!C$1&lt;='Gastos Gerais'!$E$4:$E$999),-('Gastos Gerais'!$C$4:$C$999))</f>
        <v>0</v>
      </c>
      <c r="D128" s="149">
        <f>SUMPRODUCT(-('Gastos Gerais'!$B$4:$B$999=Analítico!$B128),-(Analítico!D$1&gt;='Gastos Gerais'!$D$4:$D$999),-(Analítico!D$1&lt;='Gastos Gerais'!$E$4:$E$999),-('Gastos Gerais'!$C$4:$C$999))</f>
        <v>18917</v>
      </c>
      <c r="E128" s="149">
        <f>SUMPRODUCT(-('Gastos Gerais'!$B$4:$B$999=Analítico!$B128),-(Analítico!E$1&gt;='Gastos Gerais'!$D$4:$D$999),-(Analítico!E$1&lt;='Gastos Gerais'!$E$4:$E$999),-('Gastos Gerais'!$C$4:$C$999))</f>
        <v>18917</v>
      </c>
      <c r="F128" s="149">
        <f>SUMPRODUCT(-('Gastos Gerais'!$B$4:$B$999=Analítico!$B128),-(Analítico!F$1&gt;='Gastos Gerais'!$D$4:$D$999),-(Analítico!F$1&lt;='Gastos Gerais'!$E$4:$E$999),-('Gastos Gerais'!$C$4:$C$999))</f>
        <v>18917</v>
      </c>
      <c r="G128" s="149">
        <f>SUMPRODUCT(-('Gastos Gerais'!$B$4:$B$999=Analítico!$B128),-(Analítico!G$1&gt;='Gastos Gerais'!$D$4:$D$999),-(Analítico!G$1&lt;='Gastos Gerais'!$E$4:$E$999),-('Gastos Gerais'!$C$4:$C$999))</f>
        <v>18917</v>
      </c>
      <c r="H128" s="149">
        <f>SUMPRODUCT(-('Gastos Gerais'!$B$4:$B$999=Analítico!$B128),-(Analítico!H$1&gt;='Gastos Gerais'!$D$4:$D$999),-(Analítico!H$1&lt;='Gastos Gerais'!$E$4:$E$999),-('Gastos Gerais'!$C$4:$C$999))</f>
        <v>18917</v>
      </c>
      <c r="I128" s="149">
        <f>SUMPRODUCT(-('Gastos Gerais'!$B$4:$B$999=Analítico!$B128),-(Analítico!I$1&gt;='Gastos Gerais'!$D$4:$D$999),-(Analítico!I$1&lt;='Gastos Gerais'!$E$4:$E$999),-('Gastos Gerais'!$C$4:$C$999))</f>
        <v>18917</v>
      </c>
      <c r="J128" s="149">
        <f>SUMPRODUCT(-('Gastos Gerais'!$B$4:$B$999=Analítico!$B128),-(Analítico!J$1&gt;='Gastos Gerais'!$D$4:$D$999),-(Analítico!J$1&lt;='Gastos Gerais'!$E$4:$E$999),-('Gastos Gerais'!$C$4:$C$999))</f>
        <v>18917</v>
      </c>
      <c r="K128" s="149">
        <f>SUMPRODUCT(-('Gastos Gerais'!$B$4:$B$999=Analítico!$B128),-(Analítico!K$1&gt;='Gastos Gerais'!$D$4:$D$999),-(Analítico!K$1&lt;='Gastos Gerais'!$E$4:$E$999),-('Gastos Gerais'!$C$4:$C$999))</f>
        <v>18917</v>
      </c>
      <c r="L128" s="149">
        <f>SUMPRODUCT(-('Gastos Gerais'!$B$4:$B$999=Analítico!$B128),-(Analítico!L$1&gt;='Gastos Gerais'!$D$4:$D$999),-(Analítico!L$1&lt;='Gastos Gerais'!$E$4:$E$999),-('Gastos Gerais'!$C$4:$C$999))</f>
        <v>18917</v>
      </c>
      <c r="M128" s="149">
        <f>SUMPRODUCT(-('Gastos Gerais'!$B$4:$B$999=Analítico!$B128),-(Analítico!M$1&gt;='Gastos Gerais'!$D$4:$D$999),-(Analítico!M$1&lt;='Gastos Gerais'!$E$4:$E$999),-('Gastos Gerais'!$C$4:$C$999))</f>
        <v>18917</v>
      </c>
      <c r="N128" s="149">
        <f>SUMPRODUCT(-('Gastos Gerais'!$B$4:$B$999=Analítico!$B128),-(Analítico!N$1&gt;='Gastos Gerais'!$D$4:$D$999),-(Analítico!N$1&lt;='Gastos Gerais'!$E$4:$E$999),-('Gastos Gerais'!$C$4:$C$999))</f>
        <v>18917</v>
      </c>
      <c r="O128" s="149">
        <f>SUMPRODUCT(-('Gastos Gerais'!$B$4:$B$999=Analítico!$B128),-(Analítico!O$1&gt;='Gastos Gerais'!$D$4:$D$999),-(Analítico!O$1&lt;='Gastos Gerais'!$E$4:$E$999),-('Gastos Gerais'!$C$4:$C$999))</f>
        <v>18917</v>
      </c>
      <c r="P128" s="149">
        <f>SUMPRODUCT(-('Gastos Gerais'!$B$4:$B$999=Analítico!$B128),-(Analítico!P$1&gt;='Gastos Gerais'!$D$4:$D$999),-(Analítico!P$1&lt;='Gastos Gerais'!$E$4:$E$999),-('Gastos Gerais'!$C$4:$C$999))</f>
        <v>18917</v>
      </c>
      <c r="Q128" s="149">
        <f>SUMPRODUCT(-('Gastos Gerais'!$B$4:$B$999=Analítico!$B128),-(Analítico!Q$1&gt;='Gastos Gerais'!$D$4:$D$999),-(Analítico!Q$1&lt;='Gastos Gerais'!$E$4:$E$999),-('Gastos Gerais'!$C$4:$C$999))</f>
        <v>18917</v>
      </c>
      <c r="R128" s="149">
        <f>SUMPRODUCT(-('Gastos Gerais'!$B$4:$B$999=Analítico!$B128),-(Analítico!R$1&gt;='Gastos Gerais'!$D$4:$D$999),-(Analítico!R$1&lt;='Gastos Gerais'!$E$4:$E$999),-('Gastos Gerais'!$C$4:$C$999))</f>
        <v>18917</v>
      </c>
      <c r="S128" s="149">
        <f>SUMPRODUCT(-('Gastos Gerais'!$B$4:$B$999=Analítico!$B128),-(Analítico!S$1&gt;='Gastos Gerais'!$D$4:$D$999),-(Analítico!S$1&lt;='Gastos Gerais'!$E$4:$E$999),-('Gastos Gerais'!$C$4:$C$999))</f>
        <v>18917</v>
      </c>
      <c r="T128" s="149">
        <f>SUMPRODUCT(-('Gastos Gerais'!$B$4:$B$999=Analítico!$B128),-(Analítico!T$1&gt;='Gastos Gerais'!$D$4:$D$999),-(Analítico!T$1&lt;='Gastos Gerais'!$E$4:$E$999),-('Gastos Gerais'!$C$4:$C$999))</f>
        <v>18917</v>
      </c>
      <c r="U128" s="149">
        <f>SUMPRODUCT(-('Gastos Gerais'!$B$4:$B$999=Analítico!$B128),-(Analítico!U$1&gt;='Gastos Gerais'!$D$4:$D$999),-(Analítico!U$1&lt;='Gastos Gerais'!$E$4:$E$999),-('Gastos Gerais'!$C$4:$C$999))</f>
        <v>18917</v>
      </c>
      <c r="V128" s="149">
        <f>SUMPRODUCT(-('Gastos Gerais'!$B$4:$B$999=Analítico!$B128),-(Analítico!V$1&gt;='Gastos Gerais'!$D$4:$D$999),-(Analítico!V$1&lt;='Gastos Gerais'!$E$4:$E$999),-('Gastos Gerais'!$C$4:$C$999))</f>
        <v>18917</v>
      </c>
      <c r="W128" s="149">
        <f>SUMPRODUCT(-('Gastos Gerais'!$B$4:$B$999=Analítico!$B128),-(Analítico!W$1&gt;='Gastos Gerais'!$D$4:$D$999),-(Analítico!W$1&lt;='Gastos Gerais'!$E$4:$E$999),-('Gastos Gerais'!$C$4:$C$999))</f>
        <v>18917</v>
      </c>
      <c r="X128" s="149">
        <f>SUMPRODUCT(-('Gastos Gerais'!$B$4:$B$999=Analítico!$B128),-(Analítico!X$1&gt;='Gastos Gerais'!$D$4:$D$999),-(Analítico!X$1&lt;='Gastos Gerais'!$E$4:$E$999),-('Gastos Gerais'!$C$4:$C$999))</f>
        <v>18917</v>
      </c>
      <c r="Y128" s="149">
        <f>SUMPRODUCT(-('Gastos Gerais'!$B$4:$B$999=Analítico!$B128),-(Analítico!Y$1&gt;='Gastos Gerais'!$D$4:$D$999),-(Analítico!Y$1&lt;='Gastos Gerais'!$E$4:$E$999),-('Gastos Gerais'!$C$4:$C$999))</f>
        <v>18917</v>
      </c>
      <c r="Z128" s="149">
        <f>SUMPRODUCT(-('Gastos Gerais'!$B$4:$B$999=Analítico!$B128),-(Analítico!Z$1&gt;='Gastos Gerais'!$D$4:$D$999),-(Analítico!Z$1&lt;='Gastos Gerais'!$E$4:$E$999),-('Gastos Gerais'!$C$4:$C$999))</f>
        <v>18917</v>
      </c>
      <c r="AA128" s="149">
        <f>SUMPRODUCT(-('Gastos Gerais'!$B$4:$B$999=Analítico!$B128),-(Analítico!AA$1&gt;='Gastos Gerais'!$D$4:$D$999),-(Analítico!AA$1&lt;='Gastos Gerais'!$E$4:$E$999),-('Gastos Gerais'!$C$4:$C$999))</f>
        <v>18917</v>
      </c>
      <c r="AB128" s="149">
        <f>SUMPRODUCT(-('Gastos Gerais'!$B$4:$B$999=Analítico!$B128),-(Analítico!AB$1&gt;='Gastos Gerais'!$D$4:$D$999),-(Analítico!AB$1&lt;='Gastos Gerais'!$E$4:$E$999),-('Gastos Gerais'!$C$4:$C$999))</f>
        <v>18917</v>
      </c>
      <c r="AC128" s="149">
        <f>SUMPRODUCT(-('Gastos Gerais'!$B$4:$B$999=Analítico!$B128),-(Analítico!AC$1&gt;='Gastos Gerais'!$D$4:$D$999),-(Analítico!AC$1&lt;='Gastos Gerais'!$E$4:$E$999),-('Gastos Gerais'!$C$4:$C$999))</f>
        <v>18917</v>
      </c>
      <c r="AD128" s="149">
        <f>SUMPRODUCT(-('Gastos Gerais'!$B$4:$B$999=Analítico!$B128),-(Analítico!AD$1&gt;='Gastos Gerais'!$D$4:$D$999),-(Analítico!AD$1&lt;='Gastos Gerais'!$E$4:$E$999),-('Gastos Gerais'!$C$4:$C$999))</f>
        <v>18917</v>
      </c>
      <c r="AE128" s="149">
        <f>SUMPRODUCT(-('Gastos Gerais'!$B$4:$B$999=Analítico!$B128),-(Analítico!AE$1&gt;='Gastos Gerais'!$D$4:$D$999),-(Analítico!AE$1&lt;='Gastos Gerais'!$E$4:$E$999),-('Gastos Gerais'!$C$4:$C$999))</f>
        <v>18917</v>
      </c>
      <c r="AF128" s="149">
        <f>SUMPRODUCT(-('Gastos Gerais'!$B$4:$B$999=Analítico!$B128),-(Analítico!AF$1&gt;='Gastos Gerais'!$D$4:$D$999),-(Analítico!AF$1&lt;='Gastos Gerais'!$E$4:$E$999),-('Gastos Gerais'!$C$4:$C$999))</f>
        <v>18917</v>
      </c>
      <c r="AG128" s="149">
        <f>SUMPRODUCT(-('Gastos Gerais'!$B$4:$B$999=Analítico!$B128),-(Analítico!AG$1&gt;='Gastos Gerais'!$D$4:$D$999),-(Analítico!AG$1&lt;='Gastos Gerais'!$E$4:$E$999),-('Gastos Gerais'!$C$4:$C$999))</f>
        <v>18917</v>
      </c>
      <c r="AH128" s="149">
        <f>SUMPRODUCT(-('Gastos Gerais'!$B$4:$B$999=Analítico!$B128),-(Analítico!AH$1&gt;='Gastos Gerais'!$D$4:$D$999),-(Analítico!AH$1&lt;='Gastos Gerais'!$E$4:$E$999),-('Gastos Gerais'!$C$4:$C$999))</f>
        <v>18917</v>
      </c>
      <c r="AI128" s="149">
        <f>SUMPRODUCT(-('Gastos Gerais'!$B$4:$B$999=Analítico!$B128),-(Analítico!AI$1&gt;='Gastos Gerais'!$D$4:$D$999),-(Analítico!AI$1&lt;='Gastos Gerais'!$E$4:$E$999),-('Gastos Gerais'!$C$4:$C$999))</f>
        <v>18917</v>
      </c>
      <c r="AJ128" s="149">
        <f>SUMPRODUCT(-('Gastos Gerais'!$B$4:$B$999=Analítico!$B128),-(Analítico!AJ$1&gt;='Gastos Gerais'!$D$4:$D$999),-(Analítico!AJ$1&lt;='Gastos Gerais'!$E$4:$E$999),-('Gastos Gerais'!$C$4:$C$999))</f>
        <v>18917</v>
      </c>
      <c r="AK128" s="149">
        <f>SUMPRODUCT(-('Gastos Gerais'!$B$4:$B$999=Analítico!$B128),-(Analítico!AK$1&gt;='Gastos Gerais'!$D$4:$D$999),-(Analítico!AK$1&lt;='Gastos Gerais'!$E$4:$E$999),-('Gastos Gerais'!$C$4:$C$999))</f>
        <v>18917</v>
      </c>
      <c r="AL128" s="149">
        <f>SUMPRODUCT(-('Gastos Gerais'!$B$4:$B$999=Analítico!$B128),-(Analítico!AL$1&gt;='Gastos Gerais'!$D$4:$D$999),-(Analítico!AL$1&lt;='Gastos Gerais'!$E$4:$E$999),-('Gastos Gerais'!$C$4:$C$999))</f>
        <v>18917</v>
      </c>
      <c r="AM128" s="149">
        <f>SUMPRODUCT(-('Gastos Gerais'!$B$4:$B$999=Analítico!$B128),-(Analítico!AM$1&gt;='Gastos Gerais'!$D$4:$D$999),-(Analítico!AM$1&lt;='Gastos Gerais'!$E$4:$E$999),-('Gastos Gerais'!$C$4:$C$999))</f>
        <v>18917</v>
      </c>
      <c r="AN128" s="149">
        <f>SUMPRODUCT(-('Gastos Gerais'!$B$4:$B$999=Analítico!$B128),-(Analítico!AN$1&gt;='Gastos Gerais'!$D$4:$D$999),-(Analítico!AN$1&lt;='Gastos Gerais'!$E$4:$E$999),-('Gastos Gerais'!$C$4:$C$999))</f>
        <v>18917</v>
      </c>
      <c r="AO128" s="149">
        <f>SUMPRODUCT(-('Gastos Gerais'!$B$4:$B$999=Analítico!$B128),-(Analítico!AO$1&gt;='Gastos Gerais'!$D$4:$D$999),-(Analítico!AO$1&lt;='Gastos Gerais'!$E$4:$E$999),-('Gastos Gerais'!$C$4:$C$999))</f>
        <v>18917</v>
      </c>
      <c r="AP128" s="149">
        <f>SUMPRODUCT(-('Gastos Gerais'!$B$4:$B$999=Analítico!$B128),-(Analítico!AP$1&gt;='Gastos Gerais'!$D$4:$D$999),-(Analítico!AP$1&lt;='Gastos Gerais'!$E$4:$E$999),-('Gastos Gerais'!$C$4:$C$999))</f>
        <v>18917</v>
      </c>
      <c r="AQ128" s="149">
        <f>SUMPRODUCT(-('Gastos Gerais'!$B$4:$B$999=Analítico!$B128),-(Analítico!AQ$1&gt;='Gastos Gerais'!$D$4:$D$999),-(Analítico!AQ$1&lt;='Gastos Gerais'!$E$4:$E$999),-('Gastos Gerais'!$C$4:$C$999))</f>
        <v>18917</v>
      </c>
      <c r="AR128" s="149">
        <f>SUMPRODUCT(-('Gastos Gerais'!$B$4:$B$999=Analítico!$B128),-(Analítico!AR$1&gt;='Gastos Gerais'!$D$4:$D$999),-(Analítico!AR$1&lt;='Gastos Gerais'!$E$4:$E$999),-('Gastos Gerais'!$C$4:$C$999))</f>
        <v>18917</v>
      </c>
      <c r="AS128" s="149">
        <f>SUMPRODUCT(-('Gastos Gerais'!$B$4:$B$999=Analítico!$B128),-(Analítico!AS$1&gt;='Gastos Gerais'!$D$4:$D$999),-(Analítico!AS$1&lt;='Gastos Gerais'!$E$4:$E$999),-('Gastos Gerais'!$C$4:$C$999))</f>
        <v>0</v>
      </c>
      <c r="AT128" s="149">
        <f>SUMPRODUCT(-('Gastos Gerais'!$B$4:$B$999=Analítico!$B128),-(Analítico!AT$1&gt;='Gastos Gerais'!$D$4:$D$999),-(Analítico!AT$1&lt;='Gastos Gerais'!$E$4:$E$999),-('Gastos Gerais'!$C$4:$C$999))</f>
        <v>0</v>
      </c>
      <c r="AU128" s="149">
        <f>SUMPRODUCT(-('Gastos Gerais'!$B$4:$B$999=Analítico!$B128),-(Analítico!AU$1&gt;='Gastos Gerais'!$D$4:$D$999),-(Analítico!AU$1&lt;='Gastos Gerais'!$E$4:$E$999),-('Gastos Gerais'!$C$4:$C$999))</f>
        <v>0</v>
      </c>
      <c r="AV128" s="149">
        <f>SUMPRODUCT(-('Gastos Gerais'!$B$4:$B$999=Analítico!$B128),-(Analítico!AV$1&gt;='Gastos Gerais'!$D$4:$D$999),-(Analítico!AV$1&lt;='Gastos Gerais'!$E$4:$E$999),-('Gastos Gerais'!$C$4:$C$999))</f>
        <v>0</v>
      </c>
      <c r="AW128" s="149">
        <f>SUMPRODUCT(-('Gastos Gerais'!$B$4:$B$999=Analítico!$B128),-(Analítico!AW$1&gt;='Gastos Gerais'!$D$4:$D$999),-(Analítico!AW$1&lt;='Gastos Gerais'!$E$4:$E$999),-('Gastos Gerais'!$C$4:$C$999))</f>
        <v>0</v>
      </c>
      <c r="AX128" s="149">
        <f>SUMPRODUCT(-('Gastos Gerais'!$B$4:$B$999=Analítico!$B128),-(Analítico!AX$1&gt;='Gastos Gerais'!$D$4:$D$999),-(Analítico!AX$1&lt;='Gastos Gerais'!$E$4:$E$999),-('Gastos Gerais'!$C$4:$C$999))</f>
        <v>0</v>
      </c>
      <c r="AY128" s="144">
        <f t="shared" si="53"/>
        <v>775597</v>
      </c>
      <c r="AZ128" s="156">
        <f t="shared" ca="1" si="54"/>
        <v>6.4734979253226882E-3</v>
      </c>
      <c r="BJ128" s="247"/>
      <c r="BK128" s="247"/>
    </row>
    <row r="129" spans="1:63" s="99" customFormat="1" ht="23.25" customHeight="1">
      <c r="A129" s="216" t="s">
        <v>407</v>
      </c>
      <c r="B129" s="219" t="s">
        <v>476</v>
      </c>
      <c r="C129" s="149">
        <f>SUMPRODUCT(-('Gastos Gerais'!$B$4:$B$999=Analítico!$B129),-(Analítico!C$1&gt;='Gastos Gerais'!$D$4:$D$999),-(Analítico!C$1&lt;='Gastos Gerais'!$E$4:$E$999),-('Gastos Gerais'!$C$4:$C$999))</f>
        <v>0</v>
      </c>
      <c r="D129" s="149">
        <f>SUMPRODUCT(-('Gastos Gerais'!$B$4:$B$999=Analítico!$B129),-(Analítico!D$1&gt;='Gastos Gerais'!$D$4:$D$999),-(Analítico!D$1&lt;='Gastos Gerais'!$E$4:$E$999),-('Gastos Gerais'!$C$4:$C$999))</f>
        <v>21459</v>
      </c>
      <c r="E129" s="149">
        <f>SUMPRODUCT(-('Gastos Gerais'!$B$4:$B$999=Analítico!$B129),-(Analítico!E$1&gt;='Gastos Gerais'!$D$4:$D$999),-(Analítico!E$1&lt;='Gastos Gerais'!$E$4:$E$999),-('Gastos Gerais'!$C$4:$C$999))</f>
        <v>21459</v>
      </c>
      <c r="F129" s="149">
        <f>SUMPRODUCT(-('Gastos Gerais'!$B$4:$B$999=Analítico!$B129),-(Analítico!F$1&gt;='Gastos Gerais'!$D$4:$D$999),-(Analítico!F$1&lt;='Gastos Gerais'!$E$4:$E$999),-('Gastos Gerais'!$C$4:$C$999))</f>
        <v>21459</v>
      </c>
      <c r="G129" s="149">
        <f>SUMPRODUCT(-('Gastos Gerais'!$B$4:$B$999=Analítico!$B129),-(Analítico!G$1&gt;='Gastos Gerais'!$D$4:$D$999),-(Analítico!G$1&lt;='Gastos Gerais'!$E$4:$E$999),-('Gastos Gerais'!$C$4:$C$999))</f>
        <v>21459</v>
      </c>
      <c r="H129" s="149">
        <f>SUMPRODUCT(-('Gastos Gerais'!$B$4:$B$999=Analítico!$B129),-(Analítico!H$1&gt;='Gastos Gerais'!$D$4:$D$999),-(Analítico!H$1&lt;='Gastos Gerais'!$E$4:$E$999),-('Gastos Gerais'!$C$4:$C$999))</f>
        <v>21459</v>
      </c>
      <c r="I129" s="149">
        <f>SUMPRODUCT(-('Gastos Gerais'!$B$4:$B$999=Analítico!$B129),-(Analítico!I$1&gt;='Gastos Gerais'!$D$4:$D$999),-(Analítico!I$1&lt;='Gastos Gerais'!$E$4:$E$999),-('Gastos Gerais'!$C$4:$C$999))</f>
        <v>21459</v>
      </c>
      <c r="J129" s="149">
        <f>SUMPRODUCT(-('Gastos Gerais'!$B$4:$B$999=Analítico!$B129),-(Analítico!J$1&gt;='Gastos Gerais'!$D$4:$D$999),-(Analítico!J$1&lt;='Gastos Gerais'!$E$4:$E$999),-('Gastos Gerais'!$C$4:$C$999))</f>
        <v>21459</v>
      </c>
      <c r="K129" s="149">
        <f>SUMPRODUCT(-('Gastos Gerais'!$B$4:$B$999=Analítico!$B129),-(Analítico!K$1&gt;='Gastos Gerais'!$D$4:$D$999),-(Analítico!K$1&lt;='Gastos Gerais'!$E$4:$E$999),-('Gastos Gerais'!$C$4:$C$999))</f>
        <v>21459</v>
      </c>
      <c r="L129" s="149">
        <f>SUMPRODUCT(-('Gastos Gerais'!$B$4:$B$999=Analítico!$B129),-(Analítico!L$1&gt;='Gastos Gerais'!$D$4:$D$999),-(Analítico!L$1&lt;='Gastos Gerais'!$E$4:$E$999),-('Gastos Gerais'!$C$4:$C$999))</f>
        <v>21459</v>
      </c>
      <c r="M129" s="149">
        <f>SUMPRODUCT(-('Gastos Gerais'!$B$4:$B$999=Analítico!$B129),-(Analítico!M$1&gt;='Gastos Gerais'!$D$4:$D$999),-(Analítico!M$1&lt;='Gastos Gerais'!$E$4:$E$999),-('Gastos Gerais'!$C$4:$C$999))</f>
        <v>21459</v>
      </c>
      <c r="N129" s="149">
        <f>SUMPRODUCT(-('Gastos Gerais'!$B$4:$B$999=Analítico!$B129),-(Analítico!N$1&gt;='Gastos Gerais'!$D$4:$D$999),-(Analítico!N$1&lt;='Gastos Gerais'!$E$4:$E$999),-('Gastos Gerais'!$C$4:$C$999))</f>
        <v>21459</v>
      </c>
      <c r="O129" s="149">
        <f>SUMPRODUCT(-('Gastos Gerais'!$B$4:$B$999=Analítico!$B129),-(Analítico!O$1&gt;='Gastos Gerais'!$D$4:$D$999),-(Analítico!O$1&lt;='Gastos Gerais'!$E$4:$E$999),-('Gastos Gerais'!$C$4:$C$999))</f>
        <v>21459</v>
      </c>
      <c r="P129" s="149">
        <f>SUMPRODUCT(-('Gastos Gerais'!$B$4:$B$999=Analítico!$B129),-(Analítico!P$1&gt;='Gastos Gerais'!$D$4:$D$999),-(Analítico!P$1&lt;='Gastos Gerais'!$E$4:$E$999),-('Gastos Gerais'!$C$4:$C$999))</f>
        <v>21459</v>
      </c>
      <c r="Q129" s="149">
        <f>SUMPRODUCT(-('Gastos Gerais'!$B$4:$B$999=Analítico!$B129),-(Analítico!Q$1&gt;='Gastos Gerais'!$D$4:$D$999),-(Analítico!Q$1&lt;='Gastos Gerais'!$E$4:$E$999),-('Gastos Gerais'!$C$4:$C$999))</f>
        <v>21459</v>
      </c>
      <c r="R129" s="149">
        <f>SUMPRODUCT(-('Gastos Gerais'!$B$4:$B$999=Analítico!$B129),-(Analítico!R$1&gt;='Gastos Gerais'!$D$4:$D$999),-(Analítico!R$1&lt;='Gastos Gerais'!$E$4:$E$999),-('Gastos Gerais'!$C$4:$C$999))</f>
        <v>21459</v>
      </c>
      <c r="S129" s="149">
        <f>SUMPRODUCT(-('Gastos Gerais'!$B$4:$B$999=Analítico!$B129),-(Analítico!S$1&gt;='Gastos Gerais'!$D$4:$D$999),-(Analítico!S$1&lt;='Gastos Gerais'!$E$4:$E$999),-('Gastos Gerais'!$C$4:$C$999))</f>
        <v>21459</v>
      </c>
      <c r="T129" s="149">
        <f>SUMPRODUCT(-('Gastos Gerais'!$B$4:$B$999=Analítico!$B129),-(Analítico!T$1&gt;='Gastos Gerais'!$D$4:$D$999),-(Analítico!T$1&lt;='Gastos Gerais'!$E$4:$E$999),-('Gastos Gerais'!$C$4:$C$999))</f>
        <v>21459</v>
      </c>
      <c r="U129" s="149">
        <f>SUMPRODUCT(-('Gastos Gerais'!$B$4:$B$999=Analítico!$B129),-(Analítico!U$1&gt;='Gastos Gerais'!$D$4:$D$999),-(Analítico!U$1&lt;='Gastos Gerais'!$E$4:$E$999),-('Gastos Gerais'!$C$4:$C$999))</f>
        <v>21459</v>
      </c>
      <c r="V129" s="149">
        <f>SUMPRODUCT(-('Gastos Gerais'!$B$4:$B$999=Analítico!$B129),-(Analítico!V$1&gt;='Gastos Gerais'!$D$4:$D$999),-(Analítico!V$1&lt;='Gastos Gerais'!$E$4:$E$999),-('Gastos Gerais'!$C$4:$C$999))</f>
        <v>21459</v>
      </c>
      <c r="W129" s="149">
        <f>SUMPRODUCT(-('Gastos Gerais'!$B$4:$B$999=Analítico!$B129),-(Analítico!W$1&gt;='Gastos Gerais'!$D$4:$D$999),-(Analítico!W$1&lt;='Gastos Gerais'!$E$4:$E$999),-('Gastos Gerais'!$C$4:$C$999))</f>
        <v>21459</v>
      </c>
      <c r="X129" s="149">
        <f>SUMPRODUCT(-('Gastos Gerais'!$B$4:$B$999=Analítico!$B129),-(Analítico!X$1&gt;='Gastos Gerais'!$D$4:$D$999),-(Analítico!X$1&lt;='Gastos Gerais'!$E$4:$E$999),-('Gastos Gerais'!$C$4:$C$999))</f>
        <v>21459</v>
      </c>
      <c r="Y129" s="149">
        <f>SUMPRODUCT(-('Gastos Gerais'!$B$4:$B$999=Analítico!$B129),-(Analítico!Y$1&gt;='Gastos Gerais'!$D$4:$D$999),-(Analítico!Y$1&lt;='Gastos Gerais'!$E$4:$E$999),-('Gastos Gerais'!$C$4:$C$999))</f>
        <v>21459</v>
      </c>
      <c r="Z129" s="149">
        <f>SUMPRODUCT(-('Gastos Gerais'!$B$4:$B$999=Analítico!$B129),-(Analítico!Z$1&gt;='Gastos Gerais'!$D$4:$D$999),-(Analítico!Z$1&lt;='Gastos Gerais'!$E$4:$E$999),-('Gastos Gerais'!$C$4:$C$999))</f>
        <v>21459</v>
      </c>
      <c r="AA129" s="149">
        <f>SUMPRODUCT(-('Gastos Gerais'!$B$4:$B$999=Analítico!$B129),-(Analítico!AA$1&gt;='Gastos Gerais'!$D$4:$D$999),-(Analítico!AA$1&lt;='Gastos Gerais'!$E$4:$E$999),-('Gastos Gerais'!$C$4:$C$999))</f>
        <v>21459</v>
      </c>
      <c r="AB129" s="149">
        <f>SUMPRODUCT(-('Gastos Gerais'!$B$4:$B$999=Analítico!$B129),-(Analítico!AB$1&gt;='Gastos Gerais'!$D$4:$D$999),-(Analítico!AB$1&lt;='Gastos Gerais'!$E$4:$E$999),-('Gastos Gerais'!$C$4:$C$999))</f>
        <v>21459</v>
      </c>
      <c r="AC129" s="149">
        <f>SUMPRODUCT(-('Gastos Gerais'!$B$4:$B$999=Analítico!$B129),-(Analítico!AC$1&gt;='Gastos Gerais'!$D$4:$D$999),-(Analítico!AC$1&lt;='Gastos Gerais'!$E$4:$E$999),-('Gastos Gerais'!$C$4:$C$999))</f>
        <v>21459</v>
      </c>
      <c r="AD129" s="149">
        <f>SUMPRODUCT(-('Gastos Gerais'!$B$4:$B$999=Analítico!$B129),-(Analítico!AD$1&gt;='Gastos Gerais'!$D$4:$D$999),-(Analítico!AD$1&lt;='Gastos Gerais'!$E$4:$E$999),-('Gastos Gerais'!$C$4:$C$999))</f>
        <v>21459</v>
      </c>
      <c r="AE129" s="149">
        <f>SUMPRODUCT(-('Gastos Gerais'!$B$4:$B$999=Analítico!$B129),-(Analítico!AE$1&gt;='Gastos Gerais'!$D$4:$D$999),-(Analítico!AE$1&lt;='Gastos Gerais'!$E$4:$E$999),-('Gastos Gerais'!$C$4:$C$999))</f>
        <v>21459</v>
      </c>
      <c r="AF129" s="149">
        <f>SUMPRODUCT(-('Gastos Gerais'!$B$4:$B$999=Analítico!$B129),-(Analítico!AF$1&gt;='Gastos Gerais'!$D$4:$D$999),-(Analítico!AF$1&lt;='Gastos Gerais'!$E$4:$E$999),-('Gastos Gerais'!$C$4:$C$999))</f>
        <v>21459</v>
      </c>
      <c r="AG129" s="149">
        <f>SUMPRODUCT(-('Gastos Gerais'!$B$4:$B$999=Analítico!$B129),-(Analítico!AG$1&gt;='Gastos Gerais'!$D$4:$D$999),-(Analítico!AG$1&lt;='Gastos Gerais'!$E$4:$E$999),-('Gastos Gerais'!$C$4:$C$999))</f>
        <v>21459</v>
      </c>
      <c r="AH129" s="149">
        <f>SUMPRODUCT(-('Gastos Gerais'!$B$4:$B$999=Analítico!$B129),-(Analítico!AH$1&gt;='Gastos Gerais'!$D$4:$D$999),-(Analítico!AH$1&lt;='Gastos Gerais'!$E$4:$E$999),-('Gastos Gerais'!$C$4:$C$999))</f>
        <v>21459</v>
      </c>
      <c r="AI129" s="149">
        <f>SUMPRODUCT(-('Gastos Gerais'!$B$4:$B$999=Analítico!$B129),-(Analítico!AI$1&gt;='Gastos Gerais'!$D$4:$D$999),-(Analítico!AI$1&lt;='Gastos Gerais'!$E$4:$E$999),-('Gastos Gerais'!$C$4:$C$999))</f>
        <v>21459</v>
      </c>
      <c r="AJ129" s="149">
        <f>SUMPRODUCT(-('Gastos Gerais'!$B$4:$B$999=Analítico!$B129),-(Analítico!AJ$1&gt;='Gastos Gerais'!$D$4:$D$999),-(Analítico!AJ$1&lt;='Gastos Gerais'!$E$4:$E$999),-('Gastos Gerais'!$C$4:$C$999))</f>
        <v>21459</v>
      </c>
      <c r="AK129" s="149">
        <f>SUMPRODUCT(-('Gastos Gerais'!$B$4:$B$999=Analítico!$B129),-(Analítico!AK$1&gt;='Gastos Gerais'!$D$4:$D$999),-(Analítico!AK$1&lt;='Gastos Gerais'!$E$4:$E$999),-('Gastos Gerais'!$C$4:$C$999))</f>
        <v>21459</v>
      </c>
      <c r="AL129" s="149">
        <f>SUMPRODUCT(-('Gastos Gerais'!$B$4:$B$999=Analítico!$B129),-(Analítico!AL$1&gt;='Gastos Gerais'!$D$4:$D$999),-(Analítico!AL$1&lt;='Gastos Gerais'!$E$4:$E$999),-('Gastos Gerais'!$C$4:$C$999))</f>
        <v>21459</v>
      </c>
      <c r="AM129" s="149">
        <f>SUMPRODUCT(-('Gastos Gerais'!$B$4:$B$999=Analítico!$B129),-(Analítico!AM$1&gt;='Gastos Gerais'!$D$4:$D$999),-(Analítico!AM$1&lt;='Gastos Gerais'!$E$4:$E$999),-('Gastos Gerais'!$C$4:$C$999))</f>
        <v>21459</v>
      </c>
      <c r="AN129" s="149">
        <f>SUMPRODUCT(-('Gastos Gerais'!$B$4:$B$999=Analítico!$B129),-(Analítico!AN$1&gt;='Gastos Gerais'!$D$4:$D$999),-(Analítico!AN$1&lt;='Gastos Gerais'!$E$4:$E$999),-('Gastos Gerais'!$C$4:$C$999))</f>
        <v>21459</v>
      </c>
      <c r="AO129" s="149">
        <f>SUMPRODUCT(-('Gastos Gerais'!$B$4:$B$999=Analítico!$B129),-(Analítico!AO$1&gt;='Gastos Gerais'!$D$4:$D$999),-(Analítico!AO$1&lt;='Gastos Gerais'!$E$4:$E$999),-('Gastos Gerais'!$C$4:$C$999))</f>
        <v>21459</v>
      </c>
      <c r="AP129" s="149">
        <f>SUMPRODUCT(-('Gastos Gerais'!$B$4:$B$999=Analítico!$B129),-(Analítico!AP$1&gt;='Gastos Gerais'!$D$4:$D$999),-(Analítico!AP$1&lt;='Gastos Gerais'!$E$4:$E$999),-('Gastos Gerais'!$C$4:$C$999))</f>
        <v>21459</v>
      </c>
      <c r="AQ129" s="149">
        <f>SUMPRODUCT(-('Gastos Gerais'!$B$4:$B$999=Analítico!$B129),-(Analítico!AQ$1&gt;='Gastos Gerais'!$D$4:$D$999),-(Analítico!AQ$1&lt;='Gastos Gerais'!$E$4:$E$999),-('Gastos Gerais'!$C$4:$C$999))</f>
        <v>21459</v>
      </c>
      <c r="AR129" s="149">
        <f>SUMPRODUCT(-('Gastos Gerais'!$B$4:$B$999=Analítico!$B129),-(Analítico!AR$1&gt;='Gastos Gerais'!$D$4:$D$999),-(Analítico!AR$1&lt;='Gastos Gerais'!$E$4:$E$999),-('Gastos Gerais'!$C$4:$C$999))</f>
        <v>21459</v>
      </c>
      <c r="AS129" s="149">
        <f>SUMPRODUCT(-('Gastos Gerais'!$B$4:$B$999=Analítico!$B129),-(Analítico!AS$1&gt;='Gastos Gerais'!$D$4:$D$999),-(Analítico!AS$1&lt;='Gastos Gerais'!$E$4:$E$999),-('Gastos Gerais'!$C$4:$C$999))</f>
        <v>0</v>
      </c>
      <c r="AT129" s="149">
        <f>SUMPRODUCT(-('Gastos Gerais'!$B$4:$B$999=Analítico!$B129),-(Analítico!AT$1&gt;='Gastos Gerais'!$D$4:$D$999),-(Analítico!AT$1&lt;='Gastos Gerais'!$E$4:$E$999),-('Gastos Gerais'!$C$4:$C$999))</f>
        <v>0</v>
      </c>
      <c r="AU129" s="149">
        <f>SUMPRODUCT(-('Gastos Gerais'!$B$4:$B$999=Analítico!$B129),-(Analítico!AU$1&gt;='Gastos Gerais'!$D$4:$D$999),-(Analítico!AU$1&lt;='Gastos Gerais'!$E$4:$E$999),-('Gastos Gerais'!$C$4:$C$999))</f>
        <v>0</v>
      </c>
      <c r="AV129" s="149">
        <f>SUMPRODUCT(-('Gastos Gerais'!$B$4:$B$999=Analítico!$B129),-(Analítico!AV$1&gt;='Gastos Gerais'!$D$4:$D$999),-(Analítico!AV$1&lt;='Gastos Gerais'!$E$4:$E$999),-('Gastos Gerais'!$C$4:$C$999))</f>
        <v>0</v>
      </c>
      <c r="AW129" s="149">
        <f>SUMPRODUCT(-('Gastos Gerais'!$B$4:$B$999=Analítico!$B129),-(Analítico!AW$1&gt;='Gastos Gerais'!$D$4:$D$999),-(Analítico!AW$1&lt;='Gastos Gerais'!$E$4:$E$999),-('Gastos Gerais'!$C$4:$C$999))</f>
        <v>0</v>
      </c>
      <c r="AX129" s="149">
        <f>SUMPRODUCT(-('Gastos Gerais'!$B$4:$B$999=Analítico!$B129),-(Analítico!AX$1&gt;='Gastos Gerais'!$D$4:$D$999),-(Analítico!AX$1&lt;='Gastos Gerais'!$E$4:$E$999),-('Gastos Gerais'!$C$4:$C$999))</f>
        <v>0</v>
      </c>
      <c r="AY129" s="144">
        <f t="shared" si="53"/>
        <v>879819</v>
      </c>
      <c r="AZ129" s="156">
        <f t="shared" ca="1" si="54"/>
        <v>7.3433838335623808E-3</v>
      </c>
      <c r="BJ129" s="247"/>
      <c r="BK129" s="247"/>
    </row>
    <row r="130" spans="1:63" s="99" customFormat="1" ht="23.25" customHeight="1">
      <c r="A130" s="216" t="s">
        <v>408</v>
      </c>
      <c r="B130" s="219" t="s">
        <v>477</v>
      </c>
      <c r="C130" s="149">
        <f>SUMPRODUCT(-('Gastos Gerais'!$B$4:$B$999=Analítico!$B130),-(Analítico!C$1&gt;='Gastos Gerais'!$D$4:$D$999),-(Analítico!C$1&lt;='Gastos Gerais'!$E$4:$E$999),-('Gastos Gerais'!$C$4:$C$999))</f>
        <v>0</v>
      </c>
      <c r="D130" s="149">
        <f>SUMPRODUCT(-('Gastos Gerais'!$B$4:$B$999=Analítico!$B130),-(Analítico!D$1&gt;='Gastos Gerais'!$D$4:$D$999),-(Analítico!D$1&lt;='Gastos Gerais'!$E$4:$E$999),-('Gastos Gerais'!$C$4:$C$999))</f>
        <v>0</v>
      </c>
      <c r="E130" s="149">
        <f>SUMPRODUCT(-('Gastos Gerais'!$B$4:$B$999=Analítico!$B130),-(Analítico!E$1&gt;='Gastos Gerais'!$D$4:$D$999),-(Analítico!E$1&lt;='Gastos Gerais'!$E$4:$E$999),-('Gastos Gerais'!$C$4:$C$999))</f>
        <v>0</v>
      </c>
      <c r="F130" s="149">
        <f>SUMPRODUCT(-('Gastos Gerais'!$B$4:$B$999=Analítico!$B130),-(Analítico!F$1&gt;='Gastos Gerais'!$D$4:$D$999),-(Analítico!F$1&lt;='Gastos Gerais'!$E$4:$E$999),-('Gastos Gerais'!$C$4:$C$999))</f>
        <v>0</v>
      </c>
      <c r="G130" s="149">
        <f>SUMPRODUCT(-('Gastos Gerais'!$B$4:$B$999=Analítico!$B130),-(Analítico!G$1&gt;='Gastos Gerais'!$D$4:$D$999),-(Analítico!G$1&lt;='Gastos Gerais'!$E$4:$E$999),-('Gastos Gerais'!$C$4:$C$999))</f>
        <v>0</v>
      </c>
      <c r="H130" s="149">
        <f>SUMPRODUCT(-('Gastos Gerais'!$B$4:$B$999=Analítico!$B130),-(Analítico!H$1&gt;='Gastos Gerais'!$D$4:$D$999),-(Analítico!H$1&lt;='Gastos Gerais'!$E$4:$E$999),-('Gastos Gerais'!$C$4:$C$999))</f>
        <v>0</v>
      </c>
      <c r="I130" s="149">
        <f>SUMPRODUCT(-('Gastos Gerais'!$B$4:$B$999=Analítico!$B130),-(Analítico!I$1&gt;='Gastos Gerais'!$D$4:$D$999),-(Analítico!I$1&lt;='Gastos Gerais'!$E$4:$E$999),-('Gastos Gerais'!$C$4:$C$999))</f>
        <v>0</v>
      </c>
      <c r="J130" s="149">
        <f>SUMPRODUCT(-('Gastos Gerais'!$B$4:$B$999=Analítico!$B130),-(Analítico!J$1&gt;='Gastos Gerais'!$D$4:$D$999),-(Analítico!J$1&lt;='Gastos Gerais'!$E$4:$E$999),-('Gastos Gerais'!$C$4:$C$999))</f>
        <v>0</v>
      </c>
      <c r="K130" s="149">
        <f>SUMPRODUCT(-('Gastos Gerais'!$B$4:$B$999=Analítico!$B130),-(Analítico!K$1&gt;='Gastos Gerais'!$D$4:$D$999),-(Analítico!K$1&lt;='Gastos Gerais'!$E$4:$E$999),-('Gastos Gerais'!$C$4:$C$999))</f>
        <v>0</v>
      </c>
      <c r="L130" s="149">
        <f>SUMPRODUCT(-('Gastos Gerais'!$B$4:$B$999=Analítico!$B130),-(Analítico!L$1&gt;='Gastos Gerais'!$D$4:$D$999),-(Analítico!L$1&lt;='Gastos Gerais'!$E$4:$E$999),-('Gastos Gerais'!$C$4:$C$999))</f>
        <v>0</v>
      </c>
      <c r="M130" s="149">
        <f>SUMPRODUCT(-('Gastos Gerais'!$B$4:$B$999=Analítico!$B130),-(Analítico!M$1&gt;='Gastos Gerais'!$D$4:$D$999),-(Analítico!M$1&lt;='Gastos Gerais'!$E$4:$E$999),-('Gastos Gerais'!$C$4:$C$999))</f>
        <v>0</v>
      </c>
      <c r="N130" s="149">
        <f>SUMPRODUCT(-('Gastos Gerais'!$B$4:$B$999=Analítico!$B130),-(Analítico!N$1&gt;='Gastos Gerais'!$D$4:$D$999),-(Analítico!N$1&lt;='Gastos Gerais'!$E$4:$E$999),-('Gastos Gerais'!$C$4:$C$999))</f>
        <v>0</v>
      </c>
      <c r="O130" s="149">
        <f>SUMPRODUCT(-('Gastos Gerais'!$B$4:$B$999=Analítico!$B130),-(Analítico!O$1&gt;='Gastos Gerais'!$D$4:$D$999),-(Analítico!O$1&lt;='Gastos Gerais'!$E$4:$E$999),-('Gastos Gerais'!$C$4:$C$999))</f>
        <v>0</v>
      </c>
      <c r="P130" s="149">
        <f>SUMPRODUCT(-('Gastos Gerais'!$B$4:$B$999=Analítico!$B130),-(Analítico!P$1&gt;='Gastos Gerais'!$D$4:$D$999),-(Analítico!P$1&lt;='Gastos Gerais'!$E$4:$E$999),-('Gastos Gerais'!$C$4:$C$999))</f>
        <v>0</v>
      </c>
      <c r="Q130" s="149">
        <f>SUMPRODUCT(-('Gastos Gerais'!$B$4:$B$999=Analítico!$B130),-(Analítico!Q$1&gt;='Gastos Gerais'!$D$4:$D$999),-(Analítico!Q$1&lt;='Gastos Gerais'!$E$4:$E$999),-('Gastos Gerais'!$C$4:$C$999))</f>
        <v>0</v>
      </c>
      <c r="R130" s="149">
        <f>SUMPRODUCT(-('Gastos Gerais'!$B$4:$B$999=Analítico!$B130),-(Analítico!R$1&gt;='Gastos Gerais'!$D$4:$D$999),-(Analítico!R$1&lt;='Gastos Gerais'!$E$4:$E$999),-('Gastos Gerais'!$C$4:$C$999))</f>
        <v>0</v>
      </c>
      <c r="S130" s="149">
        <f>SUMPRODUCT(-('Gastos Gerais'!$B$4:$B$999=Analítico!$B130),-(Analítico!S$1&gt;='Gastos Gerais'!$D$4:$D$999),-(Analítico!S$1&lt;='Gastos Gerais'!$E$4:$E$999),-('Gastos Gerais'!$C$4:$C$999))</f>
        <v>0</v>
      </c>
      <c r="T130" s="149">
        <f>SUMPRODUCT(-('Gastos Gerais'!$B$4:$B$999=Analítico!$B130),-(Analítico!T$1&gt;='Gastos Gerais'!$D$4:$D$999),-(Analítico!T$1&lt;='Gastos Gerais'!$E$4:$E$999),-('Gastos Gerais'!$C$4:$C$999))</f>
        <v>0</v>
      </c>
      <c r="U130" s="149">
        <f>SUMPRODUCT(-('Gastos Gerais'!$B$4:$B$999=Analítico!$B130),-(Analítico!U$1&gt;='Gastos Gerais'!$D$4:$D$999),-(Analítico!U$1&lt;='Gastos Gerais'!$E$4:$E$999),-('Gastos Gerais'!$C$4:$C$999))</f>
        <v>0</v>
      </c>
      <c r="V130" s="149">
        <f>SUMPRODUCT(-('Gastos Gerais'!$B$4:$B$999=Analítico!$B130),-(Analítico!V$1&gt;='Gastos Gerais'!$D$4:$D$999),-(Analítico!V$1&lt;='Gastos Gerais'!$E$4:$E$999),-('Gastos Gerais'!$C$4:$C$999))</f>
        <v>0</v>
      </c>
      <c r="W130" s="149">
        <f>SUMPRODUCT(-('Gastos Gerais'!$B$4:$B$999=Analítico!$B130),-(Analítico!W$1&gt;='Gastos Gerais'!$D$4:$D$999),-(Analítico!W$1&lt;='Gastos Gerais'!$E$4:$E$999),-('Gastos Gerais'!$C$4:$C$999))</f>
        <v>0</v>
      </c>
      <c r="X130" s="149">
        <f>SUMPRODUCT(-('Gastos Gerais'!$B$4:$B$999=Analítico!$B130),-(Analítico!X$1&gt;='Gastos Gerais'!$D$4:$D$999),-(Analítico!X$1&lt;='Gastos Gerais'!$E$4:$E$999),-('Gastos Gerais'!$C$4:$C$999))</f>
        <v>0</v>
      </c>
      <c r="Y130" s="149">
        <f>SUMPRODUCT(-('Gastos Gerais'!$B$4:$B$999=Analítico!$B130),-(Analítico!Y$1&gt;='Gastos Gerais'!$D$4:$D$999),-(Analítico!Y$1&lt;='Gastos Gerais'!$E$4:$E$999),-('Gastos Gerais'!$C$4:$C$999))</f>
        <v>0</v>
      </c>
      <c r="Z130" s="149">
        <f>SUMPRODUCT(-('Gastos Gerais'!$B$4:$B$999=Analítico!$B130),-(Analítico!Z$1&gt;='Gastos Gerais'!$D$4:$D$999),-(Analítico!Z$1&lt;='Gastos Gerais'!$E$4:$E$999),-('Gastos Gerais'!$C$4:$C$999))</f>
        <v>0</v>
      </c>
      <c r="AA130" s="149">
        <f>SUMPRODUCT(-('Gastos Gerais'!$B$4:$B$999=Analítico!$B130),-(Analítico!AA$1&gt;='Gastos Gerais'!$D$4:$D$999),-(Analítico!AA$1&lt;='Gastos Gerais'!$E$4:$E$999),-('Gastos Gerais'!$C$4:$C$999))</f>
        <v>0</v>
      </c>
      <c r="AB130" s="149">
        <f>SUMPRODUCT(-('Gastos Gerais'!$B$4:$B$999=Analítico!$B130),-(Analítico!AB$1&gt;='Gastos Gerais'!$D$4:$D$999),-(Analítico!AB$1&lt;='Gastos Gerais'!$E$4:$E$999),-('Gastos Gerais'!$C$4:$C$999))</f>
        <v>0</v>
      </c>
      <c r="AC130" s="149">
        <f>SUMPRODUCT(-('Gastos Gerais'!$B$4:$B$999=Analítico!$B130),-(Analítico!AC$1&gt;='Gastos Gerais'!$D$4:$D$999),-(Analítico!AC$1&lt;='Gastos Gerais'!$E$4:$E$999),-('Gastos Gerais'!$C$4:$C$999))</f>
        <v>0</v>
      </c>
      <c r="AD130" s="149">
        <f>SUMPRODUCT(-('Gastos Gerais'!$B$4:$B$999=Analítico!$B130),-(Analítico!AD$1&gt;='Gastos Gerais'!$D$4:$D$999),-(Analítico!AD$1&lt;='Gastos Gerais'!$E$4:$E$999),-('Gastos Gerais'!$C$4:$C$999))</f>
        <v>0</v>
      </c>
      <c r="AE130" s="149">
        <f>SUMPRODUCT(-('Gastos Gerais'!$B$4:$B$999=Analítico!$B130),-(Analítico!AE$1&gt;='Gastos Gerais'!$D$4:$D$999),-(Analítico!AE$1&lt;='Gastos Gerais'!$E$4:$E$999),-('Gastos Gerais'!$C$4:$C$999))</f>
        <v>0</v>
      </c>
      <c r="AF130" s="149">
        <f>SUMPRODUCT(-('Gastos Gerais'!$B$4:$B$999=Analítico!$B130),-(Analítico!AF$1&gt;='Gastos Gerais'!$D$4:$D$999),-(Analítico!AF$1&lt;='Gastos Gerais'!$E$4:$E$999),-('Gastos Gerais'!$C$4:$C$999))</f>
        <v>0</v>
      </c>
      <c r="AG130" s="149">
        <f>SUMPRODUCT(-('Gastos Gerais'!$B$4:$B$999=Analítico!$B130),-(Analítico!AG$1&gt;='Gastos Gerais'!$D$4:$D$999),-(Analítico!AG$1&lt;='Gastos Gerais'!$E$4:$E$999),-('Gastos Gerais'!$C$4:$C$999))</f>
        <v>0</v>
      </c>
      <c r="AH130" s="149">
        <f>SUMPRODUCT(-('Gastos Gerais'!$B$4:$B$999=Analítico!$B130),-(Analítico!AH$1&gt;='Gastos Gerais'!$D$4:$D$999),-(Analítico!AH$1&lt;='Gastos Gerais'!$E$4:$E$999),-('Gastos Gerais'!$C$4:$C$999))</f>
        <v>0</v>
      </c>
      <c r="AI130" s="149">
        <f>SUMPRODUCT(-('Gastos Gerais'!$B$4:$B$999=Analítico!$B130),-(Analítico!AI$1&gt;='Gastos Gerais'!$D$4:$D$999),-(Analítico!AI$1&lt;='Gastos Gerais'!$E$4:$E$999),-('Gastos Gerais'!$C$4:$C$999))</f>
        <v>0</v>
      </c>
      <c r="AJ130" s="149">
        <f>SUMPRODUCT(-('Gastos Gerais'!$B$4:$B$999=Analítico!$B130),-(Analítico!AJ$1&gt;='Gastos Gerais'!$D$4:$D$999),-(Analítico!AJ$1&lt;='Gastos Gerais'!$E$4:$E$999),-('Gastos Gerais'!$C$4:$C$999))</f>
        <v>0</v>
      </c>
      <c r="AK130" s="149">
        <f>SUMPRODUCT(-('Gastos Gerais'!$B$4:$B$999=Analítico!$B130),-(Analítico!AK$1&gt;='Gastos Gerais'!$D$4:$D$999),-(Analítico!AK$1&lt;='Gastos Gerais'!$E$4:$E$999),-('Gastos Gerais'!$C$4:$C$999))</f>
        <v>0</v>
      </c>
      <c r="AL130" s="149">
        <f>SUMPRODUCT(-('Gastos Gerais'!$B$4:$B$999=Analítico!$B130),-(Analítico!AL$1&gt;='Gastos Gerais'!$D$4:$D$999),-(Analítico!AL$1&lt;='Gastos Gerais'!$E$4:$E$999),-('Gastos Gerais'!$C$4:$C$999))</f>
        <v>0</v>
      </c>
      <c r="AM130" s="149">
        <f>SUMPRODUCT(-('Gastos Gerais'!$B$4:$B$999=Analítico!$B130),-(Analítico!AM$1&gt;='Gastos Gerais'!$D$4:$D$999),-(Analítico!AM$1&lt;='Gastos Gerais'!$E$4:$E$999),-('Gastos Gerais'!$C$4:$C$999))</f>
        <v>0</v>
      </c>
      <c r="AN130" s="149">
        <f>SUMPRODUCT(-('Gastos Gerais'!$B$4:$B$999=Analítico!$B130),-(Analítico!AN$1&gt;='Gastos Gerais'!$D$4:$D$999),-(Analítico!AN$1&lt;='Gastos Gerais'!$E$4:$E$999),-('Gastos Gerais'!$C$4:$C$999))</f>
        <v>0</v>
      </c>
      <c r="AO130" s="149">
        <f>SUMPRODUCT(-('Gastos Gerais'!$B$4:$B$999=Analítico!$B130),-(Analítico!AO$1&gt;='Gastos Gerais'!$D$4:$D$999),-(Analítico!AO$1&lt;='Gastos Gerais'!$E$4:$E$999),-('Gastos Gerais'!$C$4:$C$999))</f>
        <v>0</v>
      </c>
      <c r="AP130" s="149">
        <f>SUMPRODUCT(-('Gastos Gerais'!$B$4:$B$999=Analítico!$B130),-(Analítico!AP$1&gt;='Gastos Gerais'!$D$4:$D$999),-(Analítico!AP$1&lt;='Gastos Gerais'!$E$4:$E$999),-('Gastos Gerais'!$C$4:$C$999))</f>
        <v>0</v>
      </c>
      <c r="AQ130" s="149">
        <f>SUMPRODUCT(-('Gastos Gerais'!$B$4:$B$999=Analítico!$B130),-(Analítico!AQ$1&gt;='Gastos Gerais'!$D$4:$D$999),-(Analítico!AQ$1&lt;='Gastos Gerais'!$E$4:$E$999),-('Gastos Gerais'!$C$4:$C$999))</f>
        <v>0</v>
      </c>
      <c r="AR130" s="149">
        <f>SUMPRODUCT(-('Gastos Gerais'!$B$4:$B$999=Analítico!$B130),-(Analítico!AR$1&gt;='Gastos Gerais'!$D$4:$D$999),-(Analítico!AR$1&lt;='Gastos Gerais'!$E$4:$E$999),-('Gastos Gerais'!$C$4:$C$999))</f>
        <v>0</v>
      </c>
      <c r="AS130" s="149">
        <f>SUMPRODUCT(-('Gastos Gerais'!$B$4:$B$999=Analítico!$B130),-(Analítico!AS$1&gt;='Gastos Gerais'!$D$4:$D$999),-(Analítico!AS$1&lt;='Gastos Gerais'!$E$4:$E$999),-('Gastos Gerais'!$C$4:$C$999))</f>
        <v>0</v>
      </c>
      <c r="AT130" s="149">
        <f>SUMPRODUCT(-('Gastos Gerais'!$B$4:$B$999=Analítico!$B130),-(Analítico!AT$1&gt;='Gastos Gerais'!$D$4:$D$999),-(Analítico!AT$1&lt;='Gastos Gerais'!$E$4:$E$999),-('Gastos Gerais'!$C$4:$C$999))</f>
        <v>0</v>
      </c>
      <c r="AU130" s="149">
        <f>SUMPRODUCT(-('Gastos Gerais'!$B$4:$B$999=Analítico!$B130),-(Analítico!AU$1&gt;='Gastos Gerais'!$D$4:$D$999),-(Analítico!AU$1&lt;='Gastos Gerais'!$E$4:$E$999),-('Gastos Gerais'!$C$4:$C$999))</f>
        <v>0</v>
      </c>
      <c r="AV130" s="149">
        <f>SUMPRODUCT(-('Gastos Gerais'!$B$4:$B$999=Analítico!$B130),-(Analítico!AV$1&gt;='Gastos Gerais'!$D$4:$D$999),-(Analítico!AV$1&lt;='Gastos Gerais'!$E$4:$E$999),-('Gastos Gerais'!$C$4:$C$999))</f>
        <v>0</v>
      </c>
      <c r="AW130" s="149">
        <f>SUMPRODUCT(-('Gastos Gerais'!$B$4:$B$999=Analítico!$B130),-(Analítico!AW$1&gt;='Gastos Gerais'!$D$4:$D$999),-(Analítico!AW$1&lt;='Gastos Gerais'!$E$4:$E$999),-('Gastos Gerais'!$C$4:$C$999))</f>
        <v>0</v>
      </c>
      <c r="AX130" s="149">
        <f>SUMPRODUCT(-('Gastos Gerais'!$B$4:$B$999=Analítico!$B130),-(Analítico!AX$1&gt;='Gastos Gerais'!$D$4:$D$999),-(Analítico!AX$1&lt;='Gastos Gerais'!$E$4:$E$999),-('Gastos Gerais'!$C$4:$C$999))</f>
        <v>0</v>
      </c>
      <c r="AY130" s="144">
        <f t="shared" si="53"/>
        <v>0</v>
      </c>
      <c r="AZ130" s="156">
        <f t="shared" ca="1" si="54"/>
        <v>0</v>
      </c>
      <c r="BJ130" s="247"/>
      <c r="BK130" s="247"/>
    </row>
    <row r="131" spans="1:63" s="99" customFormat="1" ht="23.25" customHeight="1">
      <c r="A131" s="216" t="s">
        <v>409</v>
      </c>
      <c r="B131" s="219" t="s">
        <v>478</v>
      </c>
      <c r="C131" s="149">
        <f>SUMPRODUCT(-('Gastos Gerais'!$B$4:$B$999=Analítico!$B131),-(Analítico!C$1&gt;='Gastos Gerais'!$D$4:$D$999),-(Analítico!C$1&lt;='Gastos Gerais'!$E$4:$E$999),-('Gastos Gerais'!$C$4:$C$999))</f>
        <v>0</v>
      </c>
      <c r="D131" s="149">
        <f>SUMPRODUCT(-('Gastos Gerais'!$B$4:$B$999=Analítico!$B131),-(Analítico!D$1&gt;='Gastos Gerais'!$D$4:$D$999),-(Analítico!D$1&lt;='Gastos Gerais'!$E$4:$E$999),-('Gastos Gerais'!$C$4:$C$999))</f>
        <v>16667</v>
      </c>
      <c r="E131" s="149">
        <f>SUMPRODUCT(-('Gastos Gerais'!$B$4:$B$999=Analítico!$B131),-(Analítico!E$1&gt;='Gastos Gerais'!$D$4:$D$999),-(Analítico!E$1&lt;='Gastos Gerais'!$E$4:$E$999),-('Gastos Gerais'!$C$4:$C$999))</f>
        <v>16667</v>
      </c>
      <c r="F131" s="149">
        <f>SUMPRODUCT(-('Gastos Gerais'!$B$4:$B$999=Analítico!$B131),-(Analítico!F$1&gt;='Gastos Gerais'!$D$4:$D$999),-(Analítico!F$1&lt;='Gastos Gerais'!$E$4:$E$999),-('Gastos Gerais'!$C$4:$C$999))</f>
        <v>16667</v>
      </c>
      <c r="G131" s="149">
        <f>SUMPRODUCT(-('Gastos Gerais'!$B$4:$B$999=Analítico!$B131),-(Analítico!G$1&gt;='Gastos Gerais'!$D$4:$D$999),-(Analítico!G$1&lt;='Gastos Gerais'!$E$4:$E$999),-('Gastos Gerais'!$C$4:$C$999))</f>
        <v>16667</v>
      </c>
      <c r="H131" s="149">
        <f>SUMPRODUCT(-('Gastos Gerais'!$B$4:$B$999=Analítico!$B131),-(Analítico!H$1&gt;='Gastos Gerais'!$D$4:$D$999),-(Analítico!H$1&lt;='Gastos Gerais'!$E$4:$E$999),-('Gastos Gerais'!$C$4:$C$999))</f>
        <v>16667</v>
      </c>
      <c r="I131" s="149">
        <f>SUMPRODUCT(-('Gastos Gerais'!$B$4:$B$999=Analítico!$B131),-(Analítico!I$1&gt;='Gastos Gerais'!$D$4:$D$999),-(Analítico!I$1&lt;='Gastos Gerais'!$E$4:$E$999),-('Gastos Gerais'!$C$4:$C$999))</f>
        <v>16667</v>
      </c>
      <c r="J131" s="149">
        <f>SUMPRODUCT(-('Gastos Gerais'!$B$4:$B$999=Analítico!$B131),-(Analítico!J$1&gt;='Gastos Gerais'!$D$4:$D$999),-(Analítico!J$1&lt;='Gastos Gerais'!$E$4:$E$999),-('Gastos Gerais'!$C$4:$C$999))</f>
        <v>16667</v>
      </c>
      <c r="K131" s="149">
        <f>SUMPRODUCT(-('Gastos Gerais'!$B$4:$B$999=Analítico!$B131),-(Analítico!K$1&gt;='Gastos Gerais'!$D$4:$D$999),-(Analítico!K$1&lt;='Gastos Gerais'!$E$4:$E$999),-('Gastos Gerais'!$C$4:$C$999))</f>
        <v>16667</v>
      </c>
      <c r="L131" s="149">
        <f>SUMPRODUCT(-('Gastos Gerais'!$B$4:$B$999=Analítico!$B131),-(Analítico!L$1&gt;='Gastos Gerais'!$D$4:$D$999),-(Analítico!L$1&lt;='Gastos Gerais'!$E$4:$E$999),-('Gastos Gerais'!$C$4:$C$999))</f>
        <v>16667</v>
      </c>
      <c r="M131" s="149">
        <f>SUMPRODUCT(-('Gastos Gerais'!$B$4:$B$999=Analítico!$B131),-(Analítico!M$1&gt;='Gastos Gerais'!$D$4:$D$999),-(Analítico!M$1&lt;='Gastos Gerais'!$E$4:$E$999),-('Gastos Gerais'!$C$4:$C$999))</f>
        <v>16667</v>
      </c>
      <c r="N131" s="149">
        <f>SUMPRODUCT(-('Gastos Gerais'!$B$4:$B$999=Analítico!$B131),-(Analítico!N$1&gt;='Gastos Gerais'!$D$4:$D$999),-(Analítico!N$1&lt;='Gastos Gerais'!$E$4:$E$999),-('Gastos Gerais'!$C$4:$C$999))</f>
        <v>16667</v>
      </c>
      <c r="O131" s="149">
        <f>SUMPRODUCT(-('Gastos Gerais'!$B$4:$B$999=Analítico!$B131),-(Analítico!O$1&gt;='Gastos Gerais'!$D$4:$D$999),-(Analítico!O$1&lt;='Gastos Gerais'!$E$4:$E$999),-('Gastos Gerais'!$C$4:$C$999))</f>
        <v>16667</v>
      </c>
      <c r="P131" s="149">
        <f>SUMPRODUCT(-('Gastos Gerais'!$B$4:$B$999=Analítico!$B131),-(Analítico!P$1&gt;='Gastos Gerais'!$D$4:$D$999),-(Analítico!P$1&lt;='Gastos Gerais'!$E$4:$E$999),-('Gastos Gerais'!$C$4:$C$999))</f>
        <v>16667</v>
      </c>
      <c r="Q131" s="149">
        <f>SUMPRODUCT(-('Gastos Gerais'!$B$4:$B$999=Analítico!$B131),-(Analítico!Q$1&gt;='Gastos Gerais'!$D$4:$D$999),-(Analítico!Q$1&lt;='Gastos Gerais'!$E$4:$E$999),-('Gastos Gerais'!$C$4:$C$999))</f>
        <v>16667</v>
      </c>
      <c r="R131" s="149">
        <f>SUMPRODUCT(-('Gastos Gerais'!$B$4:$B$999=Analítico!$B131),-(Analítico!R$1&gt;='Gastos Gerais'!$D$4:$D$999),-(Analítico!R$1&lt;='Gastos Gerais'!$E$4:$E$999),-('Gastos Gerais'!$C$4:$C$999))</f>
        <v>16667</v>
      </c>
      <c r="S131" s="149">
        <f>SUMPRODUCT(-('Gastos Gerais'!$B$4:$B$999=Analítico!$B131),-(Analítico!S$1&gt;='Gastos Gerais'!$D$4:$D$999),-(Analítico!S$1&lt;='Gastos Gerais'!$E$4:$E$999),-('Gastos Gerais'!$C$4:$C$999))</f>
        <v>16667</v>
      </c>
      <c r="T131" s="149">
        <f>SUMPRODUCT(-('Gastos Gerais'!$B$4:$B$999=Analítico!$B131),-(Analítico!T$1&gt;='Gastos Gerais'!$D$4:$D$999),-(Analítico!T$1&lt;='Gastos Gerais'!$E$4:$E$999),-('Gastos Gerais'!$C$4:$C$999))</f>
        <v>16667</v>
      </c>
      <c r="U131" s="149">
        <f>SUMPRODUCT(-('Gastos Gerais'!$B$4:$B$999=Analítico!$B131),-(Analítico!U$1&gt;='Gastos Gerais'!$D$4:$D$999),-(Analítico!U$1&lt;='Gastos Gerais'!$E$4:$E$999),-('Gastos Gerais'!$C$4:$C$999))</f>
        <v>16667</v>
      </c>
      <c r="V131" s="149">
        <f>SUMPRODUCT(-('Gastos Gerais'!$B$4:$B$999=Analítico!$B131),-(Analítico!V$1&gt;='Gastos Gerais'!$D$4:$D$999),-(Analítico!V$1&lt;='Gastos Gerais'!$E$4:$E$999),-('Gastos Gerais'!$C$4:$C$999))</f>
        <v>16667</v>
      </c>
      <c r="W131" s="149">
        <f>SUMPRODUCT(-('Gastos Gerais'!$B$4:$B$999=Analítico!$B131),-(Analítico!W$1&gt;='Gastos Gerais'!$D$4:$D$999),-(Analítico!W$1&lt;='Gastos Gerais'!$E$4:$E$999),-('Gastos Gerais'!$C$4:$C$999))</f>
        <v>16667</v>
      </c>
      <c r="X131" s="149">
        <f>SUMPRODUCT(-('Gastos Gerais'!$B$4:$B$999=Analítico!$B131),-(Analítico!X$1&gt;='Gastos Gerais'!$D$4:$D$999),-(Analítico!X$1&lt;='Gastos Gerais'!$E$4:$E$999),-('Gastos Gerais'!$C$4:$C$999))</f>
        <v>16667</v>
      </c>
      <c r="Y131" s="149">
        <f>SUMPRODUCT(-('Gastos Gerais'!$B$4:$B$999=Analítico!$B131),-(Analítico!Y$1&gt;='Gastos Gerais'!$D$4:$D$999),-(Analítico!Y$1&lt;='Gastos Gerais'!$E$4:$E$999),-('Gastos Gerais'!$C$4:$C$999))</f>
        <v>16667</v>
      </c>
      <c r="Z131" s="149">
        <f>SUMPRODUCT(-('Gastos Gerais'!$B$4:$B$999=Analítico!$B131),-(Analítico!Z$1&gt;='Gastos Gerais'!$D$4:$D$999),-(Analítico!Z$1&lt;='Gastos Gerais'!$E$4:$E$999),-('Gastos Gerais'!$C$4:$C$999))</f>
        <v>16667</v>
      </c>
      <c r="AA131" s="149">
        <f>SUMPRODUCT(-('Gastos Gerais'!$B$4:$B$999=Analítico!$B131),-(Analítico!AA$1&gt;='Gastos Gerais'!$D$4:$D$999),-(Analítico!AA$1&lt;='Gastos Gerais'!$E$4:$E$999),-('Gastos Gerais'!$C$4:$C$999))</f>
        <v>16667</v>
      </c>
      <c r="AB131" s="149">
        <f>SUMPRODUCT(-('Gastos Gerais'!$B$4:$B$999=Analítico!$B131),-(Analítico!AB$1&gt;='Gastos Gerais'!$D$4:$D$999),-(Analítico!AB$1&lt;='Gastos Gerais'!$E$4:$E$999),-('Gastos Gerais'!$C$4:$C$999))</f>
        <v>16667</v>
      </c>
      <c r="AC131" s="149">
        <f>SUMPRODUCT(-('Gastos Gerais'!$B$4:$B$999=Analítico!$B131),-(Analítico!AC$1&gt;='Gastos Gerais'!$D$4:$D$999),-(Analítico!AC$1&lt;='Gastos Gerais'!$E$4:$E$999),-('Gastos Gerais'!$C$4:$C$999))</f>
        <v>16667</v>
      </c>
      <c r="AD131" s="149">
        <f>SUMPRODUCT(-('Gastos Gerais'!$B$4:$B$999=Analítico!$B131),-(Analítico!AD$1&gt;='Gastos Gerais'!$D$4:$D$999),-(Analítico!AD$1&lt;='Gastos Gerais'!$E$4:$E$999),-('Gastos Gerais'!$C$4:$C$999))</f>
        <v>16667</v>
      </c>
      <c r="AE131" s="149">
        <f>SUMPRODUCT(-('Gastos Gerais'!$B$4:$B$999=Analítico!$B131),-(Analítico!AE$1&gt;='Gastos Gerais'!$D$4:$D$999),-(Analítico!AE$1&lt;='Gastos Gerais'!$E$4:$E$999),-('Gastos Gerais'!$C$4:$C$999))</f>
        <v>16667</v>
      </c>
      <c r="AF131" s="149">
        <f>SUMPRODUCT(-('Gastos Gerais'!$B$4:$B$999=Analítico!$B131),-(Analítico!AF$1&gt;='Gastos Gerais'!$D$4:$D$999),-(Analítico!AF$1&lt;='Gastos Gerais'!$E$4:$E$999),-('Gastos Gerais'!$C$4:$C$999))</f>
        <v>16667</v>
      </c>
      <c r="AG131" s="149">
        <f>SUMPRODUCT(-('Gastos Gerais'!$B$4:$B$999=Analítico!$B131),-(Analítico!AG$1&gt;='Gastos Gerais'!$D$4:$D$999),-(Analítico!AG$1&lt;='Gastos Gerais'!$E$4:$E$999),-('Gastos Gerais'!$C$4:$C$999))</f>
        <v>16667</v>
      </c>
      <c r="AH131" s="149">
        <f>SUMPRODUCT(-('Gastos Gerais'!$B$4:$B$999=Analítico!$B131),-(Analítico!AH$1&gt;='Gastos Gerais'!$D$4:$D$999),-(Analítico!AH$1&lt;='Gastos Gerais'!$E$4:$E$999),-('Gastos Gerais'!$C$4:$C$999))</f>
        <v>16667</v>
      </c>
      <c r="AI131" s="149">
        <f>SUMPRODUCT(-('Gastos Gerais'!$B$4:$B$999=Analítico!$B131),-(Analítico!AI$1&gt;='Gastos Gerais'!$D$4:$D$999),-(Analítico!AI$1&lt;='Gastos Gerais'!$E$4:$E$999),-('Gastos Gerais'!$C$4:$C$999))</f>
        <v>16667</v>
      </c>
      <c r="AJ131" s="149">
        <f>SUMPRODUCT(-('Gastos Gerais'!$B$4:$B$999=Analítico!$B131),-(Analítico!AJ$1&gt;='Gastos Gerais'!$D$4:$D$999),-(Analítico!AJ$1&lt;='Gastos Gerais'!$E$4:$E$999),-('Gastos Gerais'!$C$4:$C$999))</f>
        <v>16667</v>
      </c>
      <c r="AK131" s="149">
        <f>SUMPRODUCT(-('Gastos Gerais'!$B$4:$B$999=Analítico!$B131),-(Analítico!AK$1&gt;='Gastos Gerais'!$D$4:$D$999),-(Analítico!AK$1&lt;='Gastos Gerais'!$E$4:$E$999),-('Gastos Gerais'!$C$4:$C$999))</f>
        <v>16667</v>
      </c>
      <c r="AL131" s="149">
        <f>SUMPRODUCT(-('Gastos Gerais'!$B$4:$B$999=Analítico!$B131),-(Analítico!AL$1&gt;='Gastos Gerais'!$D$4:$D$999),-(Analítico!AL$1&lt;='Gastos Gerais'!$E$4:$E$999),-('Gastos Gerais'!$C$4:$C$999))</f>
        <v>16667</v>
      </c>
      <c r="AM131" s="149">
        <f>SUMPRODUCT(-('Gastos Gerais'!$B$4:$B$999=Analítico!$B131),-(Analítico!AM$1&gt;='Gastos Gerais'!$D$4:$D$999),-(Analítico!AM$1&lt;='Gastos Gerais'!$E$4:$E$999),-('Gastos Gerais'!$C$4:$C$999))</f>
        <v>16667</v>
      </c>
      <c r="AN131" s="149">
        <f>SUMPRODUCT(-('Gastos Gerais'!$B$4:$B$999=Analítico!$B131),-(Analítico!AN$1&gt;='Gastos Gerais'!$D$4:$D$999),-(Analítico!AN$1&lt;='Gastos Gerais'!$E$4:$E$999),-('Gastos Gerais'!$C$4:$C$999))</f>
        <v>16667</v>
      </c>
      <c r="AO131" s="149">
        <f>SUMPRODUCT(-('Gastos Gerais'!$B$4:$B$999=Analítico!$B131),-(Analítico!AO$1&gt;='Gastos Gerais'!$D$4:$D$999),-(Analítico!AO$1&lt;='Gastos Gerais'!$E$4:$E$999),-('Gastos Gerais'!$C$4:$C$999))</f>
        <v>16667</v>
      </c>
      <c r="AP131" s="149">
        <f>SUMPRODUCT(-('Gastos Gerais'!$B$4:$B$999=Analítico!$B131),-(Analítico!AP$1&gt;='Gastos Gerais'!$D$4:$D$999),-(Analítico!AP$1&lt;='Gastos Gerais'!$E$4:$E$999),-('Gastos Gerais'!$C$4:$C$999))</f>
        <v>16667</v>
      </c>
      <c r="AQ131" s="149">
        <f>SUMPRODUCT(-('Gastos Gerais'!$B$4:$B$999=Analítico!$B131),-(Analítico!AQ$1&gt;='Gastos Gerais'!$D$4:$D$999),-(Analítico!AQ$1&lt;='Gastos Gerais'!$E$4:$E$999),-('Gastos Gerais'!$C$4:$C$999))</f>
        <v>16667</v>
      </c>
      <c r="AR131" s="149">
        <f>SUMPRODUCT(-('Gastos Gerais'!$B$4:$B$999=Analítico!$B131),-(Analítico!AR$1&gt;='Gastos Gerais'!$D$4:$D$999),-(Analítico!AR$1&lt;='Gastos Gerais'!$E$4:$E$999),-('Gastos Gerais'!$C$4:$C$999))</f>
        <v>16667</v>
      </c>
      <c r="AS131" s="149">
        <f>SUMPRODUCT(-('Gastos Gerais'!$B$4:$B$999=Analítico!$B131),-(Analítico!AS$1&gt;='Gastos Gerais'!$D$4:$D$999),-(Analítico!AS$1&lt;='Gastos Gerais'!$E$4:$E$999),-('Gastos Gerais'!$C$4:$C$999))</f>
        <v>0</v>
      </c>
      <c r="AT131" s="149">
        <f>SUMPRODUCT(-('Gastos Gerais'!$B$4:$B$999=Analítico!$B131),-(Analítico!AT$1&gt;='Gastos Gerais'!$D$4:$D$999),-(Analítico!AT$1&lt;='Gastos Gerais'!$E$4:$E$999),-('Gastos Gerais'!$C$4:$C$999))</f>
        <v>0</v>
      </c>
      <c r="AU131" s="149">
        <f>SUMPRODUCT(-('Gastos Gerais'!$B$4:$B$999=Analítico!$B131),-(Analítico!AU$1&gt;='Gastos Gerais'!$D$4:$D$999),-(Analítico!AU$1&lt;='Gastos Gerais'!$E$4:$E$999),-('Gastos Gerais'!$C$4:$C$999))</f>
        <v>0</v>
      </c>
      <c r="AV131" s="149">
        <f>SUMPRODUCT(-('Gastos Gerais'!$B$4:$B$999=Analítico!$B131),-(Analítico!AV$1&gt;='Gastos Gerais'!$D$4:$D$999),-(Analítico!AV$1&lt;='Gastos Gerais'!$E$4:$E$999),-('Gastos Gerais'!$C$4:$C$999))</f>
        <v>0</v>
      </c>
      <c r="AW131" s="149">
        <f>SUMPRODUCT(-('Gastos Gerais'!$B$4:$B$999=Analítico!$B131),-(Analítico!AW$1&gt;='Gastos Gerais'!$D$4:$D$999),-(Analítico!AW$1&lt;='Gastos Gerais'!$E$4:$E$999),-('Gastos Gerais'!$C$4:$C$999))</f>
        <v>0</v>
      </c>
      <c r="AX131" s="149">
        <f>SUMPRODUCT(-('Gastos Gerais'!$B$4:$B$999=Analítico!$B131),-(Analítico!AX$1&gt;='Gastos Gerais'!$D$4:$D$999),-(Analítico!AX$1&lt;='Gastos Gerais'!$E$4:$E$999),-('Gastos Gerais'!$C$4:$C$999))</f>
        <v>0</v>
      </c>
      <c r="AY131" s="144">
        <f t="shared" si="53"/>
        <v>683347</v>
      </c>
      <c r="AZ131" s="156">
        <f t="shared" ca="1" si="54"/>
        <v>5.7035359687769328E-3</v>
      </c>
      <c r="BJ131" s="247"/>
      <c r="BK131" s="247"/>
    </row>
    <row r="132" spans="1:63" s="99" customFormat="1" ht="23.25" customHeight="1">
      <c r="A132" s="216" t="s">
        <v>410</v>
      </c>
      <c r="B132" s="219" t="s">
        <v>479</v>
      </c>
      <c r="C132" s="149">
        <f>SUMPRODUCT(-('Gastos Gerais'!$B$4:$B$999=Analítico!$B132),-(Analítico!C$1&gt;='Gastos Gerais'!$D$4:$D$999),-(Analítico!C$1&lt;='Gastos Gerais'!$E$4:$E$999),-('Gastos Gerais'!$C$4:$C$999))</f>
        <v>0</v>
      </c>
      <c r="D132" s="149">
        <f>SUMPRODUCT(-('Gastos Gerais'!$B$4:$B$999=Analítico!$B132),-(Analítico!D$1&gt;='Gastos Gerais'!$D$4:$D$999),-(Analítico!D$1&lt;='Gastos Gerais'!$E$4:$E$999),-('Gastos Gerais'!$C$4:$C$999))</f>
        <v>0</v>
      </c>
      <c r="E132" s="149">
        <f>SUMPRODUCT(-('Gastos Gerais'!$B$4:$B$999=Analítico!$B132),-(Analítico!E$1&gt;='Gastos Gerais'!$D$4:$D$999),-(Analítico!E$1&lt;='Gastos Gerais'!$E$4:$E$999),-('Gastos Gerais'!$C$4:$C$999))</f>
        <v>0</v>
      </c>
      <c r="F132" s="149">
        <f>SUMPRODUCT(-('Gastos Gerais'!$B$4:$B$999=Analítico!$B132),-(Analítico!F$1&gt;='Gastos Gerais'!$D$4:$D$999),-(Analítico!F$1&lt;='Gastos Gerais'!$E$4:$E$999),-('Gastos Gerais'!$C$4:$C$999))</f>
        <v>40000</v>
      </c>
      <c r="G132" s="149">
        <f>SUMPRODUCT(-('Gastos Gerais'!$B$4:$B$999=Analítico!$B132),-(Analítico!G$1&gt;='Gastos Gerais'!$D$4:$D$999),-(Analítico!G$1&lt;='Gastos Gerais'!$E$4:$E$999),-('Gastos Gerais'!$C$4:$C$999))</f>
        <v>40000</v>
      </c>
      <c r="H132" s="149">
        <f>SUMPRODUCT(-('Gastos Gerais'!$B$4:$B$999=Analítico!$B132),-(Analítico!H$1&gt;='Gastos Gerais'!$D$4:$D$999),-(Analítico!H$1&lt;='Gastos Gerais'!$E$4:$E$999),-('Gastos Gerais'!$C$4:$C$999))</f>
        <v>40000</v>
      </c>
      <c r="I132" s="149">
        <f>SUMPRODUCT(-('Gastos Gerais'!$B$4:$B$999=Analítico!$B132),-(Analítico!I$1&gt;='Gastos Gerais'!$D$4:$D$999),-(Analítico!I$1&lt;='Gastos Gerais'!$E$4:$E$999),-('Gastos Gerais'!$C$4:$C$999))</f>
        <v>20000</v>
      </c>
      <c r="J132" s="149">
        <f>SUMPRODUCT(-('Gastos Gerais'!$B$4:$B$999=Analítico!$B132),-(Analítico!J$1&gt;='Gastos Gerais'!$D$4:$D$999),-(Analítico!J$1&lt;='Gastos Gerais'!$E$4:$E$999),-('Gastos Gerais'!$C$4:$C$999))</f>
        <v>20000</v>
      </c>
      <c r="K132" s="149">
        <f>SUMPRODUCT(-('Gastos Gerais'!$B$4:$B$999=Analítico!$B132),-(Analítico!K$1&gt;='Gastos Gerais'!$D$4:$D$999),-(Analítico!K$1&lt;='Gastos Gerais'!$E$4:$E$999),-('Gastos Gerais'!$C$4:$C$999))</f>
        <v>20000</v>
      </c>
      <c r="L132" s="149">
        <f>SUMPRODUCT(-('Gastos Gerais'!$B$4:$B$999=Analítico!$B132),-(Analítico!L$1&gt;='Gastos Gerais'!$D$4:$D$999),-(Analítico!L$1&lt;='Gastos Gerais'!$E$4:$E$999),-('Gastos Gerais'!$C$4:$C$999))</f>
        <v>20000</v>
      </c>
      <c r="M132" s="149">
        <f>SUMPRODUCT(-('Gastos Gerais'!$B$4:$B$999=Analítico!$B132),-(Analítico!M$1&gt;='Gastos Gerais'!$D$4:$D$999),-(Analítico!M$1&lt;='Gastos Gerais'!$E$4:$E$999),-('Gastos Gerais'!$C$4:$C$999))</f>
        <v>20000</v>
      </c>
      <c r="N132" s="149">
        <f>SUMPRODUCT(-('Gastos Gerais'!$B$4:$B$999=Analítico!$B132),-(Analítico!N$1&gt;='Gastos Gerais'!$D$4:$D$999),-(Analítico!N$1&lt;='Gastos Gerais'!$E$4:$E$999),-('Gastos Gerais'!$C$4:$C$999))</f>
        <v>20000</v>
      </c>
      <c r="O132" s="149">
        <f>SUMPRODUCT(-('Gastos Gerais'!$B$4:$B$999=Analítico!$B132),-(Analítico!O$1&gt;='Gastos Gerais'!$D$4:$D$999),-(Analítico!O$1&lt;='Gastos Gerais'!$E$4:$E$999),-('Gastos Gerais'!$C$4:$C$999))</f>
        <v>20000</v>
      </c>
      <c r="P132" s="149">
        <f>SUMPRODUCT(-('Gastos Gerais'!$B$4:$B$999=Analítico!$B132),-(Analítico!P$1&gt;='Gastos Gerais'!$D$4:$D$999),-(Analítico!P$1&lt;='Gastos Gerais'!$E$4:$E$999),-('Gastos Gerais'!$C$4:$C$999))</f>
        <v>20000</v>
      </c>
      <c r="Q132" s="149">
        <f>SUMPRODUCT(-('Gastos Gerais'!$B$4:$B$999=Analítico!$B132),-(Analítico!Q$1&gt;='Gastos Gerais'!$D$4:$D$999),-(Analítico!Q$1&lt;='Gastos Gerais'!$E$4:$E$999),-('Gastos Gerais'!$C$4:$C$999))</f>
        <v>20000</v>
      </c>
      <c r="R132" s="149">
        <f>SUMPRODUCT(-('Gastos Gerais'!$B$4:$B$999=Analítico!$B132),-(Analítico!R$1&gt;='Gastos Gerais'!$D$4:$D$999),-(Analítico!R$1&lt;='Gastos Gerais'!$E$4:$E$999),-('Gastos Gerais'!$C$4:$C$999))</f>
        <v>20000</v>
      </c>
      <c r="S132" s="149">
        <f>SUMPRODUCT(-('Gastos Gerais'!$B$4:$B$999=Analítico!$B132),-(Analítico!S$1&gt;='Gastos Gerais'!$D$4:$D$999),-(Analítico!S$1&lt;='Gastos Gerais'!$E$4:$E$999),-('Gastos Gerais'!$C$4:$C$999))</f>
        <v>20000</v>
      </c>
      <c r="T132" s="149">
        <f>SUMPRODUCT(-('Gastos Gerais'!$B$4:$B$999=Analítico!$B132),-(Analítico!T$1&gt;='Gastos Gerais'!$D$4:$D$999),-(Analítico!T$1&lt;='Gastos Gerais'!$E$4:$E$999),-('Gastos Gerais'!$C$4:$C$999))</f>
        <v>20000</v>
      </c>
      <c r="U132" s="149">
        <f>SUMPRODUCT(-('Gastos Gerais'!$B$4:$B$999=Analítico!$B132),-(Analítico!U$1&gt;='Gastos Gerais'!$D$4:$D$999),-(Analítico!U$1&lt;='Gastos Gerais'!$E$4:$E$999),-('Gastos Gerais'!$C$4:$C$999))</f>
        <v>20000</v>
      </c>
      <c r="V132" s="149">
        <f>SUMPRODUCT(-('Gastos Gerais'!$B$4:$B$999=Analítico!$B132),-(Analítico!V$1&gt;='Gastos Gerais'!$D$4:$D$999),-(Analítico!V$1&lt;='Gastos Gerais'!$E$4:$E$999),-('Gastos Gerais'!$C$4:$C$999))</f>
        <v>20000</v>
      </c>
      <c r="W132" s="149">
        <f>SUMPRODUCT(-('Gastos Gerais'!$B$4:$B$999=Analítico!$B132),-(Analítico!W$1&gt;='Gastos Gerais'!$D$4:$D$999),-(Analítico!W$1&lt;='Gastos Gerais'!$E$4:$E$999),-('Gastos Gerais'!$C$4:$C$999))</f>
        <v>20000</v>
      </c>
      <c r="X132" s="149">
        <f>SUMPRODUCT(-('Gastos Gerais'!$B$4:$B$999=Analítico!$B132),-(Analítico!X$1&gt;='Gastos Gerais'!$D$4:$D$999),-(Analítico!X$1&lt;='Gastos Gerais'!$E$4:$E$999),-('Gastos Gerais'!$C$4:$C$999))</f>
        <v>20000</v>
      </c>
      <c r="Y132" s="149">
        <f>SUMPRODUCT(-('Gastos Gerais'!$B$4:$B$999=Analítico!$B132),-(Analítico!Y$1&gt;='Gastos Gerais'!$D$4:$D$999),-(Analítico!Y$1&lt;='Gastos Gerais'!$E$4:$E$999),-('Gastos Gerais'!$C$4:$C$999))</f>
        <v>20000</v>
      </c>
      <c r="Z132" s="149">
        <f>SUMPRODUCT(-('Gastos Gerais'!$B$4:$B$999=Analítico!$B132),-(Analítico!Z$1&gt;='Gastos Gerais'!$D$4:$D$999),-(Analítico!Z$1&lt;='Gastos Gerais'!$E$4:$E$999),-('Gastos Gerais'!$C$4:$C$999))</f>
        <v>20000</v>
      </c>
      <c r="AA132" s="149">
        <f>SUMPRODUCT(-('Gastos Gerais'!$B$4:$B$999=Analítico!$B132),-(Analítico!AA$1&gt;='Gastos Gerais'!$D$4:$D$999),-(Analítico!AA$1&lt;='Gastos Gerais'!$E$4:$E$999),-('Gastos Gerais'!$C$4:$C$999))</f>
        <v>20000</v>
      </c>
      <c r="AB132" s="149">
        <f>SUMPRODUCT(-('Gastos Gerais'!$B$4:$B$999=Analítico!$B132),-(Analítico!AB$1&gt;='Gastos Gerais'!$D$4:$D$999),-(Analítico!AB$1&lt;='Gastos Gerais'!$E$4:$E$999),-('Gastos Gerais'!$C$4:$C$999))</f>
        <v>20000</v>
      </c>
      <c r="AC132" s="149">
        <f>SUMPRODUCT(-('Gastos Gerais'!$B$4:$B$999=Analítico!$B132),-(Analítico!AC$1&gt;='Gastos Gerais'!$D$4:$D$999),-(Analítico!AC$1&lt;='Gastos Gerais'!$E$4:$E$999),-('Gastos Gerais'!$C$4:$C$999))</f>
        <v>20000</v>
      </c>
      <c r="AD132" s="149">
        <f>SUMPRODUCT(-('Gastos Gerais'!$B$4:$B$999=Analítico!$B132),-(Analítico!AD$1&gt;='Gastos Gerais'!$D$4:$D$999),-(Analítico!AD$1&lt;='Gastos Gerais'!$E$4:$E$999),-('Gastos Gerais'!$C$4:$C$999))</f>
        <v>20000</v>
      </c>
      <c r="AE132" s="149">
        <f>SUMPRODUCT(-('Gastos Gerais'!$B$4:$B$999=Analítico!$B132),-(Analítico!AE$1&gt;='Gastos Gerais'!$D$4:$D$999),-(Analítico!AE$1&lt;='Gastos Gerais'!$E$4:$E$999),-('Gastos Gerais'!$C$4:$C$999))</f>
        <v>20000</v>
      </c>
      <c r="AF132" s="149">
        <f>SUMPRODUCT(-('Gastos Gerais'!$B$4:$B$999=Analítico!$B132),-(Analítico!AF$1&gt;='Gastos Gerais'!$D$4:$D$999),-(Analítico!AF$1&lt;='Gastos Gerais'!$E$4:$E$999),-('Gastos Gerais'!$C$4:$C$999))</f>
        <v>20000</v>
      </c>
      <c r="AG132" s="149">
        <f>SUMPRODUCT(-('Gastos Gerais'!$B$4:$B$999=Analítico!$B132),-(Analítico!AG$1&gt;='Gastos Gerais'!$D$4:$D$999),-(Analítico!AG$1&lt;='Gastos Gerais'!$E$4:$E$999),-('Gastos Gerais'!$C$4:$C$999))</f>
        <v>20000</v>
      </c>
      <c r="AH132" s="149">
        <f>SUMPRODUCT(-('Gastos Gerais'!$B$4:$B$999=Analítico!$B132),-(Analítico!AH$1&gt;='Gastos Gerais'!$D$4:$D$999),-(Analítico!AH$1&lt;='Gastos Gerais'!$E$4:$E$999),-('Gastos Gerais'!$C$4:$C$999))</f>
        <v>20000</v>
      </c>
      <c r="AI132" s="149">
        <f>SUMPRODUCT(-('Gastos Gerais'!$B$4:$B$999=Analítico!$B132),-(Analítico!AI$1&gt;='Gastos Gerais'!$D$4:$D$999),-(Analítico!AI$1&lt;='Gastos Gerais'!$E$4:$E$999),-('Gastos Gerais'!$C$4:$C$999))</f>
        <v>20000</v>
      </c>
      <c r="AJ132" s="149">
        <f>SUMPRODUCT(-('Gastos Gerais'!$B$4:$B$999=Analítico!$B132),-(Analítico!AJ$1&gt;='Gastos Gerais'!$D$4:$D$999),-(Analítico!AJ$1&lt;='Gastos Gerais'!$E$4:$E$999),-('Gastos Gerais'!$C$4:$C$999))</f>
        <v>20000</v>
      </c>
      <c r="AK132" s="149">
        <f>SUMPRODUCT(-('Gastos Gerais'!$B$4:$B$999=Analítico!$B132),-(Analítico!AK$1&gt;='Gastos Gerais'!$D$4:$D$999),-(Analítico!AK$1&lt;='Gastos Gerais'!$E$4:$E$999),-('Gastos Gerais'!$C$4:$C$999))</f>
        <v>20000</v>
      </c>
      <c r="AL132" s="149">
        <f>SUMPRODUCT(-('Gastos Gerais'!$B$4:$B$999=Analítico!$B132),-(Analítico!AL$1&gt;='Gastos Gerais'!$D$4:$D$999),-(Analítico!AL$1&lt;='Gastos Gerais'!$E$4:$E$999),-('Gastos Gerais'!$C$4:$C$999))</f>
        <v>20000</v>
      </c>
      <c r="AM132" s="149">
        <f>SUMPRODUCT(-('Gastos Gerais'!$B$4:$B$999=Analítico!$B132),-(Analítico!AM$1&gt;='Gastos Gerais'!$D$4:$D$999),-(Analítico!AM$1&lt;='Gastos Gerais'!$E$4:$E$999),-('Gastos Gerais'!$C$4:$C$999))</f>
        <v>20000</v>
      </c>
      <c r="AN132" s="149">
        <f>SUMPRODUCT(-('Gastos Gerais'!$B$4:$B$999=Analítico!$B132),-(Analítico!AN$1&gt;='Gastos Gerais'!$D$4:$D$999),-(Analítico!AN$1&lt;='Gastos Gerais'!$E$4:$E$999),-('Gastos Gerais'!$C$4:$C$999))</f>
        <v>20000</v>
      </c>
      <c r="AO132" s="149">
        <f>SUMPRODUCT(-('Gastos Gerais'!$B$4:$B$999=Analítico!$B132),-(Analítico!AO$1&gt;='Gastos Gerais'!$D$4:$D$999),-(Analítico!AO$1&lt;='Gastos Gerais'!$E$4:$E$999),-('Gastos Gerais'!$C$4:$C$999))</f>
        <v>20000</v>
      </c>
      <c r="AP132" s="149">
        <f>SUMPRODUCT(-('Gastos Gerais'!$B$4:$B$999=Analítico!$B132),-(Analítico!AP$1&gt;='Gastos Gerais'!$D$4:$D$999),-(Analítico!AP$1&lt;='Gastos Gerais'!$E$4:$E$999),-('Gastos Gerais'!$C$4:$C$999))</f>
        <v>20000</v>
      </c>
      <c r="AQ132" s="149">
        <f>SUMPRODUCT(-('Gastos Gerais'!$B$4:$B$999=Analítico!$B132),-(Analítico!AQ$1&gt;='Gastos Gerais'!$D$4:$D$999),-(Analítico!AQ$1&lt;='Gastos Gerais'!$E$4:$E$999),-('Gastos Gerais'!$C$4:$C$999))</f>
        <v>20000</v>
      </c>
      <c r="AR132" s="149">
        <f>SUMPRODUCT(-('Gastos Gerais'!$B$4:$B$999=Analítico!$B132),-(Analítico!AR$1&gt;='Gastos Gerais'!$D$4:$D$999),-(Analítico!AR$1&lt;='Gastos Gerais'!$E$4:$E$999),-('Gastos Gerais'!$C$4:$C$999))</f>
        <v>20000</v>
      </c>
      <c r="AS132" s="149">
        <f>SUMPRODUCT(-('Gastos Gerais'!$B$4:$B$999=Analítico!$B132),-(Analítico!AS$1&gt;='Gastos Gerais'!$D$4:$D$999),-(Analítico!AS$1&lt;='Gastos Gerais'!$E$4:$E$999),-('Gastos Gerais'!$C$4:$C$999))</f>
        <v>0</v>
      </c>
      <c r="AT132" s="149">
        <f>SUMPRODUCT(-('Gastos Gerais'!$B$4:$B$999=Analítico!$B132),-(Analítico!AT$1&gt;='Gastos Gerais'!$D$4:$D$999),-(Analítico!AT$1&lt;='Gastos Gerais'!$E$4:$E$999),-('Gastos Gerais'!$C$4:$C$999))</f>
        <v>0</v>
      </c>
      <c r="AU132" s="149">
        <f>SUMPRODUCT(-('Gastos Gerais'!$B$4:$B$999=Analítico!$B132),-(Analítico!AU$1&gt;='Gastos Gerais'!$D$4:$D$999),-(Analítico!AU$1&lt;='Gastos Gerais'!$E$4:$E$999),-('Gastos Gerais'!$C$4:$C$999))</f>
        <v>0</v>
      </c>
      <c r="AV132" s="149">
        <f>SUMPRODUCT(-('Gastos Gerais'!$B$4:$B$999=Analítico!$B132),-(Analítico!AV$1&gt;='Gastos Gerais'!$D$4:$D$999),-(Analítico!AV$1&lt;='Gastos Gerais'!$E$4:$E$999),-('Gastos Gerais'!$C$4:$C$999))</f>
        <v>0</v>
      </c>
      <c r="AW132" s="149">
        <f>SUMPRODUCT(-('Gastos Gerais'!$B$4:$B$999=Analítico!$B132),-(Analítico!AW$1&gt;='Gastos Gerais'!$D$4:$D$999),-(Analítico!AW$1&lt;='Gastos Gerais'!$E$4:$E$999),-('Gastos Gerais'!$C$4:$C$999))</f>
        <v>0</v>
      </c>
      <c r="AX132" s="149">
        <f>SUMPRODUCT(-('Gastos Gerais'!$B$4:$B$999=Analítico!$B132),-(Analítico!AX$1&gt;='Gastos Gerais'!$D$4:$D$999),-(Analítico!AX$1&lt;='Gastos Gerais'!$E$4:$E$999),-('Gastos Gerais'!$C$4:$C$999))</f>
        <v>0</v>
      </c>
      <c r="AY132" s="144">
        <f t="shared" si="53"/>
        <v>840000</v>
      </c>
      <c r="AZ132" s="156">
        <f t="shared" ca="1" si="54"/>
        <v>7.0110357018800459E-3</v>
      </c>
      <c r="BJ132" s="247"/>
      <c r="BK132" s="247"/>
    </row>
    <row r="133" spans="1:63" s="99" customFormat="1" ht="23.25" customHeight="1">
      <c r="A133" s="216" t="s">
        <v>411</v>
      </c>
      <c r="B133" s="219" t="s">
        <v>480</v>
      </c>
      <c r="C133" s="149">
        <f>SUMPRODUCT(-('Gastos Gerais'!$B$4:$B$999=Analítico!$B133),-(Analítico!C$1&gt;='Gastos Gerais'!$D$4:$D$999),-(Analítico!C$1&lt;='Gastos Gerais'!$E$4:$E$999),-('Gastos Gerais'!$C$4:$C$999))</f>
        <v>0</v>
      </c>
      <c r="D133" s="149">
        <f>SUMPRODUCT(-('Gastos Gerais'!$B$4:$B$999=Analítico!$B133),-(Analítico!D$1&gt;='Gastos Gerais'!$D$4:$D$999),-(Analítico!D$1&lt;='Gastos Gerais'!$E$4:$E$999),-('Gastos Gerais'!$C$4:$C$999))</f>
        <v>0</v>
      </c>
      <c r="E133" s="149">
        <f>SUMPRODUCT(-('Gastos Gerais'!$B$4:$B$999=Analítico!$B133),-(Analítico!E$1&gt;='Gastos Gerais'!$D$4:$D$999),-(Analítico!E$1&lt;='Gastos Gerais'!$E$4:$E$999),-('Gastos Gerais'!$C$4:$C$999))</f>
        <v>0</v>
      </c>
      <c r="F133" s="149">
        <f>SUMPRODUCT(-('Gastos Gerais'!$B$4:$B$999=Analítico!$B133),-(Analítico!F$1&gt;='Gastos Gerais'!$D$4:$D$999),-(Analítico!F$1&lt;='Gastos Gerais'!$E$4:$E$999),-('Gastos Gerais'!$C$4:$C$999))</f>
        <v>0</v>
      </c>
      <c r="G133" s="149">
        <f>SUMPRODUCT(-('Gastos Gerais'!$B$4:$B$999=Analítico!$B133),-(Analítico!G$1&gt;='Gastos Gerais'!$D$4:$D$999),-(Analítico!G$1&lt;='Gastos Gerais'!$E$4:$E$999),-('Gastos Gerais'!$C$4:$C$999))</f>
        <v>20000</v>
      </c>
      <c r="H133" s="149">
        <f>SUMPRODUCT(-('Gastos Gerais'!$B$4:$B$999=Analítico!$B133),-(Analítico!H$1&gt;='Gastos Gerais'!$D$4:$D$999),-(Analítico!H$1&lt;='Gastos Gerais'!$E$4:$E$999),-('Gastos Gerais'!$C$4:$C$999))</f>
        <v>20000</v>
      </c>
      <c r="I133" s="149">
        <f>SUMPRODUCT(-('Gastos Gerais'!$B$4:$B$999=Analítico!$B133),-(Analítico!I$1&gt;='Gastos Gerais'!$D$4:$D$999),-(Analítico!I$1&lt;='Gastos Gerais'!$E$4:$E$999),-('Gastos Gerais'!$C$4:$C$999))</f>
        <v>0</v>
      </c>
      <c r="J133" s="149">
        <f>SUMPRODUCT(-('Gastos Gerais'!$B$4:$B$999=Analítico!$B133),-(Analítico!J$1&gt;='Gastos Gerais'!$D$4:$D$999),-(Analítico!J$1&lt;='Gastos Gerais'!$E$4:$E$999),-('Gastos Gerais'!$C$4:$C$999))</f>
        <v>0</v>
      </c>
      <c r="K133" s="149">
        <f>SUMPRODUCT(-('Gastos Gerais'!$B$4:$B$999=Analítico!$B133),-(Analítico!K$1&gt;='Gastos Gerais'!$D$4:$D$999),-(Analítico!K$1&lt;='Gastos Gerais'!$E$4:$E$999),-('Gastos Gerais'!$C$4:$C$999))</f>
        <v>0</v>
      </c>
      <c r="L133" s="149">
        <f>SUMPRODUCT(-('Gastos Gerais'!$B$4:$B$999=Analítico!$B133),-(Analítico!L$1&gt;='Gastos Gerais'!$D$4:$D$999),-(Analítico!L$1&lt;='Gastos Gerais'!$E$4:$E$999),-('Gastos Gerais'!$C$4:$C$999))</f>
        <v>0</v>
      </c>
      <c r="M133" s="149">
        <f>SUMPRODUCT(-('Gastos Gerais'!$B$4:$B$999=Analítico!$B133),-(Analítico!M$1&gt;='Gastos Gerais'!$D$4:$D$999),-(Analítico!M$1&lt;='Gastos Gerais'!$E$4:$E$999),-('Gastos Gerais'!$C$4:$C$999))</f>
        <v>0</v>
      </c>
      <c r="N133" s="149">
        <f>SUMPRODUCT(-('Gastos Gerais'!$B$4:$B$999=Analítico!$B133),-(Analítico!N$1&gt;='Gastos Gerais'!$D$4:$D$999),-(Analítico!N$1&lt;='Gastos Gerais'!$E$4:$E$999),-('Gastos Gerais'!$C$4:$C$999))</f>
        <v>0</v>
      </c>
      <c r="O133" s="149">
        <f>SUMPRODUCT(-('Gastos Gerais'!$B$4:$B$999=Analítico!$B133),-(Analítico!O$1&gt;='Gastos Gerais'!$D$4:$D$999),-(Analítico!O$1&lt;='Gastos Gerais'!$E$4:$E$999),-('Gastos Gerais'!$C$4:$C$999))</f>
        <v>0</v>
      </c>
      <c r="P133" s="149">
        <f>SUMPRODUCT(-('Gastos Gerais'!$B$4:$B$999=Analítico!$B133),-(Analítico!P$1&gt;='Gastos Gerais'!$D$4:$D$999),-(Analítico!P$1&lt;='Gastos Gerais'!$E$4:$E$999),-('Gastos Gerais'!$C$4:$C$999))</f>
        <v>0</v>
      </c>
      <c r="Q133" s="149">
        <f>SUMPRODUCT(-('Gastos Gerais'!$B$4:$B$999=Analítico!$B133),-(Analítico!Q$1&gt;='Gastos Gerais'!$D$4:$D$999),-(Analítico!Q$1&lt;='Gastos Gerais'!$E$4:$E$999),-('Gastos Gerais'!$C$4:$C$999))</f>
        <v>0</v>
      </c>
      <c r="R133" s="149">
        <f>SUMPRODUCT(-('Gastos Gerais'!$B$4:$B$999=Analítico!$B133),-(Analítico!R$1&gt;='Gastos Gerais'!$D$4:$D$999),-(Analítico!R$1&lt;='Gastos Gerais'!$E$4:$E$999),-('Gastos Gerais'!$C$4:$C$999))</f>
        <v>0</v>
      </c>
      <c r="S133" s="149">
        <f>SUMPRODUCT(-('Gastos Gerais'!$B$4:$B$999=Analítico!$B133),-(Analítico!S$1&gt;='Gastos Gerais'!$D$4:$D$999),-(Analítico!S$1&lt;='Gastos Gerais'!$E$4:$E$999),-('Gastos Gerais'!$C$4:$C$999))</f>
        <v>0</v>
      </c>
      <c r="T133" s="149">
        <f>SUMPRODUCT(-('Gastos Gerais'!$B$4:$B$999=Analítico!$B133),-(Analítico!T$1&gt;='Gastos Gerais'!$D$4:$D$999),-(Analítico!T$1&lt;='Gastos Gerais'!$E$4:$E$999),-('Gastos Gerais'!$C$4:$C$999))</f>
        <v>0</v>
      </c>
      <c r="U133" s="149">
        <f>SUMPRODUCT(-('Gastos Gerais'!$B$4:$B$999=Analítico!$B133),-(Analítico!U$1&gt;='Gastos Gerais'!$D$4:$D$999),-(Analítico!U$1&lt;='Gastos Gerais'!$E$4:$E$999),-('Gastos Gerais'!$C$4:$C$999))</f>
        <v>0</v>
      </c>
      <c r="V133" s="149">
        <f>SUMPRODUCT(-('Gastos Gerais'!$B$4:$B$999=Analítico!$B133),-(Analítico!V$1&gt;='Gastos Gerais'!$D$4:$D$999),-(Analítico!V$1&lt;='Gastos Gerais'!$E$4:$E$999),-('Gastos Gerais'!$C$4:$C$999))</f>
        <v>0</v>
      </c>
      <c r="W133" s="149">
        <f>SUMPRODUCT(-('Gastos Gerais'!$B$4:$B$999=Analítico!$B133),-(Analítico!W$1&gt;='Gastos Gerais'!$D$4:$D$999),-(Analítico!W$1&lt;='Gastos Gerais'!$E$4:$E$999),-('Gastos Gerais'!$C$4:$C$999))</f>
        <v>0</v>
      </c>
      <c r="X133" s="149">
        <f>SUMPRODUCT(-('Gastos Gerais'!$B$4:$B$999=Analítico!$B133),-(Analítico!X$1&gt;='Gastos Gerais'!$D$4:$D$999),-(Analítico!X$1&lt;='Gastos Gerais'!$E$4:$E$999),-('Gastos Gerais'!$C$4:$C$999))</f>
        <v>0</v>
      </c>
      <c r="Y133" s="149">
        <f>SUMPRODUCT(-('Gastos Gerais'!$B$4:$B$999=Analítico!$B133),-(Analítico!Y$1&gt;='Gastos Gerais'!$D$4:$D$999),-(Analítico!Y$1&lt;='Gastos Gerais'!$E$4:$E$999),-('Gastos Gerais'!$C$4:$C$999))</f>
        <v>0</v>
      </c>
      <c r="Z133" s="149">
        <f>SUMPRODUCT(-('Gastos Gerais'!$B$4:$B$999=Analítico!$B133),-(Analítico!Z$1&gt;='Gastos Gerais'!$D$4:$D$999),-(Analítico!Z$1&lt;='Gastos Gerais'!$E$4:$E$999),-('Gastos Gerais'!$C$4:$C$999))</f>
        <v>0</v>
      </c>
      <c r="AA133" s="149">
        <f>SUMPRODUCT(-('Gastos Gerais'!$B$4:$B$999=Analítico!$B133),-(Analítico!AA$1&gt;='Gastos Gerais'!$D$4:$D$999),-(Analítico!AA$1&lt;='Gastos Gerais'!$E$4:$E$999),-('Gastos Gerais'!$C$4:$C$999))</f>
        <v>0</v>
      </c>
      <c r="AB133" s="149">
        <f>SUMPRODUCT(-('Gastos Gerais'!$B$4:$B$999=Analítico!$B133),-(Analítico!AB$1&gt;='Gastos Gerais'!$D$4:$D$999),-(Analítico!AB$1&lt;='Gastos Gerais'!$E$4:$E$999),-('Gastos Gerais'!$C$4:$C$999))</f>
        <v>0</v>
      </c>
      <c r="AC133" s="149">
        <f>SUMPRODUCT(-('Gastos Gerais'!$B$4:$B$999=Analítico!$B133),-(Analítico!AC$1&gt;='Gastos Gerais'!$D$4:$D$999),-(Analítico!AC$1&lt;='Gastos Gerais'!$E$4:$E$999),-('Gastos Gerais'!$C$4:$C$999))</f>
        <v>0</v>
      </c>
      <c r="AD133" s="149">
        <f>SUMPRODUCT(-('Gastos Gerais'!$B$4:$B$999=Analítico!$B133),-(Analítico!AD$1&gt;='Gastos Gerais'!$D$4:$D$999),-(Analítico!AD$1&lt;='Gastos Gerais'!$E$4:$E$999),-('Gastos Gerais'!$C$4:$C$999))</f>
        <v>0</v>
      </c>
      <c r="AE133" s="149">
        <f>SUMPRODUCT(-('Gastos Gerais'!$B$4:$B$999=Analítico!$B133),-(Analítico!AE$1&gt;='Gastos Gerais'!$D$4:$D$999),-(Analítico!AE$1&lt;='Gastos Gerais'!$E$4:$E$999),-('Gastos Gerais'!$C$4:$C$999))</f>
        <v>0</v>
      </c>
      <c r="AF133" s="149">
        <f>SUMPRODUCT(-('Gastos Gerais'!$B$4:$B$999=Analítico!$B133),-(Analítico!AF$1&gt;='Gastos Gerais'!$D$4:$D$999),-(Analítico!AF$1&lt;='Gastos Gerais'!$E$4:$E$999),-('Gastos Gerais'!$C$4:$C$999))</f>
        <v>0</v>
      </c>
      <c r="AG133" s="149">
        <f>SUMPRODUCT(-('Gastos Gerais'!$B$4:$B$999=Analítico!$B133),-(Analítico!AG$1&gt;='Gastos Gerais'!$D$4:$D$999),-(Analítico!AG$1&lt;='Gastos Gerais'!$E$4:$E$999),-('Gastos Gerais'!$C$4:$C$999))</f>
        <v>0</v>
      </c>
      <c r="AH133" s="149">
        <f>SUMPRODUCT(-('Gastos Gerais'!$B$4:$B$999=Analítico!$B133),-(Analítico!AH$1&gt;='Gastos Gerais'!$D$4:$D$999),-(Analítico!AH$1&lt;='Gastos Gerais'!$E$4:$E$999),-('Gastos Gerais'!$C$4:$C$999))</f>
        <v>0</v>
      </c>
      <c r="AI133" s="149">
        <f>SUMPRODUCT(-('Gastos Gerais'!$B$4:$B$999=Analítico!$B133),-(Analítico!AI$1&gt;='Gastos Gerais'!$D$4:$D$999),-(Analítico!AI$1&lt;='Gastos Gerais'!$E$4:$E$999),-('Gastos Gerais'!$C$4:$C$999))</f>
        <v>0</v>
      </c>
      <c r="AJ133" s="149">
        <f>SUMPRODUCT(-('Gastos Gerais'!$B$4:$B$999=Analítico!$B133),-(Analítico!AJ$1&gt;='Gastos Gerais'!$D$4:$D$999),-(Analítico!AJ$1&lt;='Gastos Gerais'!$E$4:$E$999),-('Gastos Gerais'!$C$4:$C$999))</f>
        <v>0</v>
      </c>
      <c r="AK133" s="149">
        <f>SUMPRODUCT(-('Gastos Gerais'!$B$4:$B$999=Analítico!$B133),-(Analítico!AK$1&gt;='Gastos Gerais'!$D$4:$D$999),-(Analítico!AK$1&lt;='Gastos Gerais'!$E$4:$E$999),-('Gastos Gerais'!$C$4:$C$999))</f>
        <v>0</v>
      </c>
      <c r="AL133" s="149">
        <f>SUMPRODUCT(-('Gastos Gerais'!$B$4:$B$999=Analítico!$B133),-(Analítico!AL$1&gt;='Gastos Gerais'!$D$4:$D$999),-(Analítico!AL$1&lt;='Gastos Gerais'!$E$4:$E$999),-('Gastos Gerais'!$C$4:$C$999))</f>
        <v>0</v>
      </c>
      <c r="AM133" s="149">
        <f>SUMPRODUCT(-('Gastos Gerais'!$B$4:$B$999=Analítico!$B133),-(Analítico!AM$1&gt;='Gastos Gerais'!$D$4:$D$999),-(Analítico!AM$1&lt;='Gastos Gerais'!$E$4:$E$999),-('Gastos Gerais'!$C$4:$C$999))</f>
        <v>0</v>
      </c>
      <c r="AN133" s="149">
        <f>SUMPRODUCT(-('Gastos Gerais'!$B$4:$B$999=Analítico!$B133),-(Analítico!AN$1&gt;='Gastos Gerais'!$D$4:$D$999),-(Analítico!AN$1&lt;='Gastos Gerais'!$E$4:$E$999),-('Gastos Gerais'!$C$4:$C$999))</f>
        <v>0</v>
      </c>
      <c r="AO133" s="149">
        <f>SUMPRODUCT(-('Gastos Gerais'!$B$4:$B$999=Analítico!$B133),-(Analítico!AO$1&gt;='Gastos Gerais'!$D$4:$D$999),-(Analítico!AO$1&lt;='Gastos Gerais'!$E$4:$E$999),-('Gastos Gerais'!$C$4:$C$999))</f>
        <v>0</v>
      </c>
      <c r="AP133" s="149">
        <f>SUMPRODUCT(-('Gastos Gerais'!$B$4:$B$999=Analítico!$B133),-(Analítico!AP$1&gt;='Gastos Gerais'!$D$4:$D$999),-(Analítico!AP$1&lt;='Gastos Gerais'!$E$4:$E$999),-('Gastos Gerais'!$C$4:$C$999))</f>
        <v>0</v>
      </c>
      <c r="AQ133" s="149">
        <f>SUMPRODUCT(-('Gastos Gerais'!$B$4:$B$999=Analítico!$B133),-(Analítico!AQ$1&gt;='Gastos Gerais'!$D$4:$D$999),-(Analítico!AQ$1&lt;='Gastos Gerais'!$E$4:$E$999),-('Gastos Gerais'!$C$4:$C$999))</f>
        <v>0</v>
      </c>
      <c r="AR133" s="149">
        <f>SUMPRODUCT(-('Gastos Gerais'!$B$4:$B$999=Analítico!$B133),-(Analítico!AR$1&gt;='Gastos Gerais'!$D$4:$D$999),-(Analítico!AR$1&lt;='Gastos Gerais'!$E$4:$E$999),-('Gastos Gerais'!$C$4:$C$999))</f>
        <v>0</v>
      </c>
      <c r="AS133" s="149">
        <f>SUMPRODUCT(-('Gastos Gerais'!$B$4:$B$999=Analítico!$B133),-(Analítico!AS$1&gt;='Gastos Gerais'!$D$4:$D$999),-(Analítico!AS$1&lt;='Gastos Gerais'!$E$4:$E$999),-('Gastos Gerais'!$C$4:$C$999))</f>
        <v>0</v>
      </c>
      <c r="AT133" s="149">
        <f>SUMPRODUCT(-('Gastos Gerais'!$B$4:$B$999=Analítico!$B133),-(Analítico!AT$1&gt;='Gastos Gerais'!$D$4:$D$999),-(Analítico!AT$1&lt;='Gastos Gerais'!$E$4:$E$999),-('Gastos Gerais'!$C$4:$C$999))</f>
        <v>0</v>
      </c>
      <c r="AU133" s="149">
        <f>SUMPRODUCT(-('Gastos Gerais'!$B$4:$B$999=Analítico!$B133),-(Analítico!AU$1&gt;='Gastos Gerais'!$D$4:$D$999),-(Analítico!AU$1&lt;='Gastos Gerais'!$E$4:$E$999),-('Gastos Gerais'!$C$4:$C$999))</f>
        <v>0</v>
      </c>
      <c r="AV133" s="149">
        <f>SUMPRODUCT(-('Gastos Gerais'!$B$4:$B$999=Analítico!$B133),-(Analítico!AV$1&gt;='Gastos Gerais'!$D$4:$D$999),-(Analítico!AV$1&lt;='Gastos Gerais'!$E$4:$E$999),-('Gastos Gerais'!$C$4:$C$999))</f>
        <v>0</v>
      </c>
      <c r="AW133" s="149">
        <f>SUMPRODUCT(-('Gastos Gerais'!$B$4:$B$999=Analítico!$B133),-(Analítico!AW$1&gt;='Gastos Gerais'!$D$4:$D$999),-(Analítico!AW$1&lt;='Gastos Gerais'!$E$4:$E$999),-('Gastos Gerais'!$C$4:$C$999))</f>
        <v>0</v>
      </c>
      <c r="AX133" s="149">
        <f>SUMPRODUCT(-('Gastos Gerais'!$B$4:$B$999=Analítico!$B133),-(Analítico!AX$1&gt;='Gastos Gerais'!$D$4:$D$999),-(Analítico!AX$1&lt;='Gastos Gerais'!$E$4:$E$999),-('Gastos Gerais'!$C$4:$C$999))</f>
        <v>0</v>
      </c>
      <c r="AY133" s="144">
        <f t="shared" si="53"/>
        <v>40000</v>
      </c>
      <c r="AZ133" s="156">
        <f t="shared" ca="1" si="54"/>
        <v>3.3385884294666887E-4</v>
      </c>
      <c r="BJ133" s="247"/>
      <c r="BK133" s="247"/>
    </row>
    <row r="134" spans="1:63" s="99" customFormat="1" ht="23.25" customHeight="1">
      <c r="A134" s="216" t="s">
        <v>412</v>
      </c>
      <c r="B134" s="219" t="s">
        <v>481</v>
      </c>
      <c r="C134" s="149">
        <f>SUMPRODUCT(-('Gastos Gerais'!$B$4:$B$999=Analítico!$B134),-(Analítico!C$1&gt;='Gastos Gerais'!$D$4:$D$999),-(Analítico!C$1&lt;='Gastos Gerais'!$E$4:$E$999),-('Gastos Gerais'!$C$4:$C$999))</f>
        <v>0</v>
      </c>
      <c r="D134" s="149">
        <f>SUMPRODUCT(-('Gastos Gerais'!$B$4:$B$999=Analítico!$B134),-(Analítico!D$1&gt;='Gastos Gerais'!$D$4:$D$999),-(Analítico!D$1&lt;='Gastos Gerais'!$E$4:$E$999),-('Gastos Gerais'!$C$4:$C$999))</f>
        <v>0</v>
      </c>
      <c r="E134" s="149">
        <f>SUMPRODUCT(-('Gastos Gerais'!$B$4:$B$999=Analítico!$B134),-(Analítico!E$1&gt;='Gastos Gerais'!$D$4:$D$999),-(Analítico!E$1&lt;='Gastos Gerais'!$E$4:$E$999),-('Gastos Gerais'!$C$4:$C$999))</f>
        <v>0</v>
      </c>
      <c r="F134" s="149">
        <f>SUMPRODUCT(-('Gastos Gerais'!$B$4:$B$999=Analítico!$B134),-(Analítico!F$1&gt;='Gastos Gerais'!$D$4:$D$999),-(Analítico!F$1&lt;='Gastos Gerais'!$E$4:$E$999),-('Gastos Gerais'!$C$4:$C$999))</f>
        <v>3273</v>
      </c>
      <c r="G134" s="149">
        <f>SUMPRODUCT(-('Gastos Gerais'!$B$4:$B$999=Analítico!$B134),-(Analítico!G$1&gt;='Gastos Gerais'!$D$4:$D$999),-(Analítico!G$1&lt;='Gastos Gerais'!$E$4:$E$999),-('Gastos Gerais'!$C$4:$C$999))</f>
        <v>3273</v>
      </c>
      <c r="H134" s="149">
        <f>SUMPRODUCT(-('Gastos Gerais'!$B$4:$B$999=Analítico!$B134),-(Analítico!H$1&gt;='Gastos Gerais'!$D$4:$D$999),-(Analítico!H$1&lt;='Gastos Gerais'!$E$4:$E$999),-('Gastos Gerais'!$C$4:$C$999))</f>
        <v>3273</v>
      </c>
      <c r="I134" s="149">
        <f>SUMPRODUCT(-('Gastos Gerais'!$B$4:$B$999=Analítico!$B134),-(Analítico!I$1&gt;='Gastos Gerais'!$D$4:$D$999),-(Analítico!I$1&lt;='Gastos Gerais'!$E$4:$E$999),-('Gastos Gerais'!$C$4:$C$999))</f>
        <v>3273</v>
      </c>
      <c r="J134" s="149">
        <f>SUMPRODUCT(-('Gastos Gerais'!$B$4:$B$999=Analítico!$B134),-(Analítico!J$1&gt;='Gastos Gerais'!$D$4:$D$999),-(Analítico!J$1&lt;='Gastos Gerais'!$E$4:$E$999),-('Gastos Gerais'!$C$4:$C$999))</f>
        <v>3273</v>
      </c>
      <c r="K134" s="149">
        <f>SUMPRODUCT(-('Gastos Gerais'!$B$4:$B$999=Analítico!$B134),-(Analítico!K$1&gt;='Gastos Gerais'!$D$4:$D$999),-(Analítico!K$1&lt;='Gastos Gerais'!$E$4:$E$999),-('Gastos Gerais'!$C$4:$C$999))</f>
        <v>3273</v>
      </c>
      <c r="L134" s="149">
        <f>SUMPRODUCT(-('Gastos Gerais'!$B$4:$B$999=Analítico!$B134),-(Analítico!L$1&gt;='Gastos Gerais'!$D$4:$D$999),-(Analítico!L$1&lt;='Gastos Gerais'!$E$4:$E$999),-('Gastos Gerais'!$C$4:$C$999))</f>
        <v>3273</v>
      </c>
      <c r="M134" s="149">
        <f>SUMPRODUCT(-('Gastos Gerais'!$B$4:$B$999=Analítico!$B134),-(Analítico!M$1&gt;='Gastos Gerais'!$D$4:$D$999),-(Analítico!M$1&lt;='Gastos Gerais'!$E$4:$E$999),-('Gastos Gerais'!$C$4:$C$999))</f>
        <v>3273</v>
      </c>
      <c r="N134" s="149">
        <f>SUMPRODUCT(-('Gastos Gerais'!$B$4:$B$999=Analítico!$B134),-(Analítico!N$1&gt;='Gastos Gerais'!$D$4:$D$999),-(Analítico!N$1&lt;='Gastos Gerais'!$E$4:$E$999),-('Gastos Gerais'!$C$4:$C$999))</f>
        <v>3273</v>
      </c>
      <c r="O134" s="149">
        <f>SUMPRODUCT(-('Gastos Gerais'!$B$4:$B$999=Analítico!$B134),-(Analítico!O$1&gt;='Gastos Gerais'!$D$4:$D$999),-(Analítico!O$1&lt;='Gastos Gerais'!$E$4:$E$999),-('Gastos Gerais'!$C$4:$C$999))</f>
        <v>3273</v>
      </c>
      <c r="P134" s="149">
        <f>SUMPRODUCT(-('Gastos Gerais'!$B$4:$B$999=Analítico!$B134),-(Analítico!P$1&gt;='Gastos Gerais'!$D$4:$D$999),-(Analítico!P$1&lt;='Gastos Gerais'!$E$4:$E$999),-('Gastos Gerais'!$C$4:$C$999))</f>
        <v>3273</v>
      </c>
      <c r="Q134" s="149">
        <f>SUMPRODUCT(-('Gastos Gerais'!$B$4:$B$999=Analítico!$B134),-(Analítico!Q$1&gt;='Gastos Gerais'!$D$4:$D$999),-(Analítico!Q$1&lt;='Gastos Gerais'!$E$4:$E$999),-('Gastos Gerais'!$C$4:$C$999))</f>
        <v>3273</v>
      </c>
      <c r="R134" s="149">
        <f>SUMPRODUCT(-('Gastos Gerais'!$B$4:$B$999=Analítico!$B134),-(Analítico!R$1&gt;='Gastos Gerais'!$D$4:$D$999),-(Analítico!R$1&lt;='Gastos Gerais'!$E$4:$E$999),-('Gastos Gerais'!$C$4:$C$999))</f>
        <v>3273</v>
      </c>
      <c r="S134" s="149">
        <f>SUMPRODUCT(-('Gastos Gerais'!$B$4:$B$999=Analítico!$B134),-(Analítico!S$1&gt;='Gastos Gerais'!$D$4:$D$999),-(Analítico!S$1&lt;='Gastos Gerais'!$E$4:$E$999),-('Gastos Gerais'!$C$4:$C$999))</f>
        <v>3273</v>
      </c>
      <c r="T134" s="149">
        <f>SUMPRODUCT(-('Gastos Gerais'!$B$4:$B$999=Analítico!$B134),-(Analítico!T$1&gt;='Gastos Gerais'!$D$4:$D$999),-(Analítico!T$1&lt;='Gastos Gerais'!$E$4:$E$999),-('Gastos Gerais'!$C$4:$C$999))</f>
        <v>3273</v>
      </c>
      <c r="U134" s="149">
        <f>SUMPRODUCT(-('Gastos Gerais'!$B$4:$B$999=Analítico!$B134),-(Analítico!U$1&gt;='Gastos Gerais'!$D$4:$D$999),-(Analítico!U$1&lt;='Gastos Gerais'!$E$4:$E$999),-('Gastos Gerais'!$C$4:$C$999))</f>
        <v>3273</v>
      </c>
      <c r="V134" s="149">
        <f>SUMPRODUCT(-('Gastos Gerais'!$B$4:$B$999=Analítico!$B134),-(Analítico!V$1&gt;='Gastos Gerais'!$D$4:$D$999),-(Analítico!V$1&lt;='Gastos Gerais'!$E$4:$E$999),-('Gastos Gerais'!$C$4:$C$999))</f>
        <v>3273</v>
      </c>
      <c r="W134" s="149">
        <f>SUMPRODUCT(-('Gastos Gerais'!$B$4:$B$999=Analítico!$B134),-(Analítico!W$1&gt;='Gastos Gerais'!$D$4:$D$999),-(Analítico!W$1&lt;='Gastos Gerais'!$E$4:$E$999),-('Gastos Gerais'!$C$4:$C$999))</f>
        <v>3273</v>
      </c>
      <c r="X134" s="149">
        <f>SUMPRODUCT(-('Gastos Gerais'!$B$4:$B$999=Analítico!$B134),-(Analítico!X$1&gt;='Gastos Gerais'!$D$4:$D$999),-(Analítico!X$1&lt;='Gastos Gerais'!$E$4:$E$999),-('Gastos Gerais'!$C$4:$C$999))</f>
        <v>3273</v>
      </c>
      <c r="Y134" s="149">
        <f>SUMPRODUCT(-('Gastos Gerais'!$B$4:$B$999=Analítico!$B134),-(Analítico!Y$1&gt;='Gastos Gerais'!$D$4:$D$999),-(Analítico!Y$1&lt;='Gastos Gerais'!$E$4:$E$999),-('Gastos Gerais'!$C$4:$C$999))</f>
        <v>3273</v>
      </c>
      <c r="Z134" s="149">
        <f>SUMPRODUCT(-('Gastos Gerais'!$B$4:$B$999=Analítico!$B134),-(Analítico!Z$1&gt;='Gastos Gerais'!$D$4:$D$999),-(Analítico!Z$1&lt;='Gastos Gerais'!$E$4:$E$999),-('Gastos Gerais'!$C$4:$C$999))</f>
        <v>3273</v>
      </c>
      <c r="AA134" s="149">
        <f>SUMPRODUCT(-('Gastos Gerais'!$B$4:$B$999=Analítico!$B134),-(Analítico!AA$1&gt;='Gastos Gerais'!$D$4:$D$999),-(Analítico!AA$1&lt;='Gastos Gerais'!$E$4:$E$999),-('Gastos Gerais'!$C$4:$C$999))</f>
        <v>3273</v>
      </c>
      <c r="AB134" s="149">
        <f>SUMPRODUCT(-('Gastos Gerais'!$B$4:$B$999=Analítico!$B134),-(Analítico!AB$1&gt;='Gastos Gerais'!$D$4:$D$999),-(Analítico!AB$1&lt;='Gastos Gerais'!$E$4:$E$999),-('Gastos Gerais'!$C$4:$C$999))</f>
        <v>3273</v>
      </c>
      <c r="AC134" s="149">
        <f>SUMPRODUCT(-('Gastos Gerais'!$B$4:$B$999=Analítico!$B134),-(Analítico!AC$1&gt;='Gastos Gerais'!$D$4:$D$999),-(Analítico!AC$1&lt;='Gastos Gerais'!$E$4:$E$999),-('Gastos Gerais'!$C$4:$C$999))</f>
        <v>3273</v>
      </c>
      <c r="AD134" s="149">
        <f>SUMPRODUCT(-('Gastos Gerais'!$B$4:$B$999=Analítico!$B134),-(Analítico!AD$1&gt;='Gastos Gerais'!$D$4:$D$999),-(Analítico!AD$1&lt;='Gastos Gerais'!$E$4:$E$999),-('Gastos Gerais'!$C$4:$C$999))</f>
        <v>3273</v>
      </c>
      <c r="AE134" s="149">
        <f>SUMPRODUCT(-('Gastos Gerais'!$B$4:$B$999=Analítico!$B134),-(Analítico!AE$1&gt;='Gastos Gerais'!$D$4:$D$999),-(Analítico!AE$1&lt;='Gastos Gerais'!$E$4:$E$999),-('Gastos Gerais'!$C$4:$C$999))</f>
        <v>3273</v>
      </c>
      <c r="AF134" s="149">
        <f>SUMPRODUCT(-('Gastos Gerais'!$B$4:$B$999=Analítico!$B134),-(Analítico!AF$1&gt;='Gastos Gerais'!$D$4:$D$999),-(Analítico!AF$1&lt;='Gastos Gerais'!$E$4:$E$999),-('Gastos Gerais'!$C$4:$C$999))</f>
        <v>3273</v>
      </c>
      <c r="AG134" s="149">
        <f>SUMPRODUCT(-('Gastos Gerais'!$B$4:$B$999=Analítico!$B134),-(Analítico!AG$1&gt;='Gastos Gerais'!$D$4:$D$999),-(Analítico!AG$1&lt;='Gastos Gerais'!$E$4:$E$999),-('Gastos Gerais'!$C$4:$C$999))</f>
        <v>3273</v>
      </c>
      <c r="AH134" s="149">
        <f>SUMPRODUCT(-('Gastos Gerais'!$B$4:$B$999=Analítico!$B134),-(Analítico!AH$1&gt;='Gastos Gerais'!$D$4:$D$999),-(Analítico!AH$1&lt;='Gastos Gerais'!$E$4:$E$999),-('Gastos Gerais'!$C$4:$C$999))</f>
        <v>3273</v>
      </c>
      <c r="AI134" s="149">
        <f>SUMPRODUCT(-('Gastos Gerais'!$B$4:$B$999=Analítico!$B134),-(Analítico!AI$1&gt;='Gastos Gerais'!$D$4:$D$999),-(Analítico!AI$1&lt;='Gastos Gerais'!$E$4:$E$999),-('Gastos Gerais'!$C$4:$C$999))</f>
        <v>3273</v>
      </c>
      <c r="AJ134" s="149">
        <f>SUMPRODUCT(-('Gastos Gerais'!$B$4:$B$999=Analítico!$B134),-(Analítico!AJ$1&gt;='Gastos Gerais'!$D$4:$D$999),-(Analítico!AJ$1&lt;='Gastos Gerais'!$E$4:$E$999),-('Gastos Gerais'!$C$4:$C$999))</f>
        <v>3273</v>
      </c>
      <c r="AK134" s="149">
        <f>SUMPRODUCT(-('Gastos Gerais'!$B$4:$B$999=Analítico!$B134),-(Analítico!AK$1&gt;='Gastos Gerais'!$D$4:$D$999),-(Analítico!AK$1&lt;='Gastos Gerais'!$E$4:$E$999),-('Gastos Gerais'!$C$4:$C$999))</f>
        <v>3273</v>
      </c>
      <c r="AL134" s="149">
        <f>SUMPRODUCT(-('Gastos Gerais'!$B$4:$B$999=Analítico!$B134),-(Analítico!AL$1&gt;='Gastos Gerais'!$D$4:$D$999),-(Analítico!AL$1&lt;='Gastos Gerais'!$E$4:$E$999),-('Gastos Gerais'!$C$4:$C$999))</f>
        <v>3273</v>
      </c>
      <c r="AM134" s="149">
        <f>SUMPRODUCT(-('Gastos Gerais'!$B$4:$B$999=Analítico!$B134),-(Analítico!AM$1&gt;='Gastos Gerais'!$D$4:$D$999),-(Analítico!AM$1&lt;='Gastos Gerais'!$E$4:$E$999),-('Gastos Gerais'!$C$4:$C$999))</f>
        <v>3273</v>
      </c>
      <c r="AN134" s="149">
        <f>SUMPRODUCT(-('Gastos Gerais'!$B$4:$B$999=Analítico!$B134),-(Analítico!AN$1&gt;='Gastos Gerais'!$D$4:$D$999),-(Analítico!AN$1&lt;='Gastos Gerais'!$E$4:$E$999),-('Gastos Gerais'!$C$4:$C$999))</f>
        <v>3273</v>
      </c>
      <c r="AO134" s="149">
        <f>SUMPRODUCT(-('Gastos Gerais'!$B$4:$B$999=Analítico!$B134),-(Analítico!AO$1&gt;='Gastos Gerais'!$D$4:$D$999),-(Analítico!AO$1&lt;='Gastos Gerais'!$E$4:$E$999),-('Gastos Gerais'!$C$4:$C$999))</f>
        <v>3273</v>
      </c>
      <c r="AP134" s="149">
        <f>SUMPRODUCT(-('Gastos Gerais'!$B$4:$B$999=Analítico!$B134),-(Analítico!AP$1&gt;='Gastos Gerais'!$D$4:$D$999),-(Analítico!AP$1&lt;='Gastos Gerais'!$E$4:$E$999),-('Gastos Gerais'!$C$4:$C$999))</f>
        <v>3273</v>
      </c>
      <c r="AQ134" s="149">
        <f>SUMPRODUCT(-('Gastos Gerais'!$B$4:$B$999=Analítico!$B134),-(Analítico!AQ$1&gt;='Gastos Gerais'!$D$4:$D$999),-(Analítico!AQ$1&lt;='Gastos Gerais'!$E$4:$E$999),-('Gastos Gerais'!$C$4:$C$999))</f>
        <v>3273</v>
      </c>
      <c r="AR134" s="149">
        <f>SUMPRODUCT(-('Gastos Gerais'!$B$4:$B$999=Analítico!$B134),-(Analítico!AR$1&gt;='Gastos Gerais'!$D$4:$D$999),-(Analítico!AR$1&lt;='Gastos Gerais'!$E$4:$E$999),-('Gastos Gerais'!$C$4:$C$999))</f>
        <v>3273</v>
      </c>
      <c r="AS134" s="149">
        <f>SUMPRODUCT(-('Gastos Gerais'!$B$4:$B$999=Analítico!$B134),-(Analítico!AS$1&gt;='Gastos Gerais'!$D$4:$D$999),-(Analítico!AS$1&lt;='Gastos Gerais'!$E$4:$E$999),-('Gastos Gerais'!$C$4:$C$999))</f>
        <v>0</v>
      </c>
      <c r="AT134" s="149">
        <f>SUMPRODUCT(-('Gastos Gerais'!$B$4:$B$999=Analítico!$B134),-(Analítico!AT$1&gt;='Gastos Gerais'!$D$4:$D$999),-(Analítico!AT$1&lt;='Gastos Gerais'!$E$4:$E$999),-('Gastos Gerais'!$C$4:$C$999))</f>
        <v>0</v>
      </c>
      <c r="AU134" s="149">
        <f>SUMPRODUCT(-('Gastos Gerais'!$B$4:$B$999=Analítico!$B134),-(Analítico!AU$1&gt;='Gastos Gerais'!$D$4:$D$999),-(Analítico!AU$1&lt;='Gastos Gerais'!$E$4:$E$999),-('Gastos Gerais'!$C$4:$C$999))</f>
        <v>0</v>
      </c>
      <c r="AV134" s="149">
        <f>SUMPRODUCT(-('Gastos Gerais'!$B$4:$B$999=Analítico!$B134),-(Analítico!AV$1&gt;='Gastos Gerais'!$D$4:$D$999),-(Analítico!AV$1&lt;='Gastos Gerais'!$E$4:$E$999),-('Gastos Gerais'!$C$4:$C$999))</f>
        <v>0</v>
      </c>
      <c r="AW134" s="149">
        <f>SUMPRODUCT(-('Gastos Gerais'!$B$4:$B$999=Analítico!$B134),-(Analítico!AW$1&gt;='Gastos Gerais'!$D$4:$D$999),-(Analítico!AW$1&lt;='Gastos Gerais'!$E$4:$E$999),-('Gastos Gerais'!$C$4:$C$999))</f>
        <v>0</v>
      </c>
      <c r="AX134" s="149">
        <f>SUMPRODUCT(-('Gastos Gerais'!$B$4:$B$999=Analítico!$B134),-(Analítico!AX$1&gt;='Gastos Gerais'!$D$4:$D$999),-(Analítico!AX$1&lt;='Gastos Gerais'!$E$4:$E$999),-('Gastos Gerais'!$C$4:$C$999))</f>
        <v>0</v>
      </c>
      <c r="AY134" s="144">
        <f t="shared" si="53"/>
        <v>127647</v>
      </c>
      <c r="AZ134" s="156">
        <f t="shared" ca="1" si="54"/>
        <v>1.0654019931403359E-3</v>
      </c>
      <c r="BJ134" s="247"/>
      <c r="BK134" s="247"/>
    </row>
    <row r="135" spans="1:63" s="99" customFormat="1" ht="23.25" customHeight="1">
      <c r="A135" s="216" t="s">
        <v>413</v>
      </c>
      <c r="B135" s="219" t="s">
        <v>482</v>
      </c>
      <c r="C135" s="149">
        <f>SUMPRODUCT(-('Gastos Gerais'!$B$4:$B$999=Analítico!$B135),-(Analítico!C$1&gt;='Gastos Gerais'!$D$4:$D$999),-(Analítico!C$1&lt;='Gastos Gerais'!$E$4:$E$999),-('Gastos Gerais'!$C$4:$C$999))</f>
        <v>0</v>
      </c>
      <c r="D135" s="149">
        <f>SUMPRODUCT(-('Gastos Gerais'!$B$4:$B$999=Analítico!$B135),-(Analítico!D$1&gt;='Gastos Gerais'!$D$4:$D$999),-(Analítico!D$1&lt;='Gastos Gerais'!$E$4:$E$999),-('Gastos Gerais'!$C$4:$C$999))</f>
        <v>0</v>
      </c>
      <c r="E135" s="149">
        <f>SUMPRODUCT(-('Gastos Gerais'!$B$4:$B$999=Analítico!$B135),-(Analítico!E$1&gt;='Gastos Gerais'!$D$4:$D$999),-(Analítico!E$1&lt;='Gastos Gerais'!$E$4:$E$999),-('Gastos Gerais'!$C$4:$C$999))</f>
        <v>0</v>
      </c>
      <c r="F135" s="149">
        <f>SUMPRODUCT(-('Gastos Gerais'!$B$4:$B$999=Analítico!$B135),-(Analítico!F$1&gt;='Gastos Gerais'!$D$4:$D$999),-(Analítico!F$1&lt;='Gastos Gerais'!$E$4:$E$999),-('Gastos Gerais'!$C$4:$C$999))</f>
        <v>0</v>
      </c>
      <c r="G135" s="149">
        <f>SUMPRODUCT(-('Gastos Gerais'!$B$4:$B$999=Analítico!$B135),-(Analítico!G$1&gt;='Gastos Gerais'!$D$4:$D$999),-(Analítico!G$1&lt;='Gastos Gerais'!$E$4:$E$999),-('Gastos Gerais'!$C$4:$C$999))</f>
        <v>0</v>
      </c>
      <c r="H135" s="149">
        <f>SUMPRODUCT(-('Gastos Gerais'!$B$4:$B$999=Analítico!$B135),-(Analítico!H$1&gt;='Gastos Gerais'!$D$4:$D$999),-(Analítico!H$1&lt;='Gastos Gerais'!$E$4:$E$999),-('Gastos Gerais'!$C$4:$C$999))</f>
        <v>0</v>
      </c>
      <c r="I135" s="149">
        <f>SUMPRODUCT(-('Gastos Gerais'!$B$4:$B$999=Analítico!$B135),-(Analítico!I$1&gt;='Gastos Gerais'!$D$4:$D$999),-(Analítico!I$1&lt;='Gastos Gerais'!$E$4:$E$999),-('Gastos Gerais'!$C$4:$C$999))</f>
        <v>2084</v>
      </c>
      <c r="J135" s="149">
        <f>SUMPRODUCT(-('Gastos Gerais'!$B$4:$B$999=Analítico!$B135),-(Analítico!J$1&gt;='Gastos Gerais'!$D$4:$D$999),-(Analítico!J$1&lt;='Gastos Gerais'!$E$4:$E$999),-('Gastos Gerais'!$C$4:$C$999))</f>
        <v>2084</v>
      </c>
      <c r="K135" s="149">
        <f>SUMPRODUCT(-('Gastos Gerais'!$B$4:$B$999=Analítico!$B135),-(Analítico!K$1&gt;='Gastos Gerais'!$D$4:$D$999),-(Analítico!K$1&lt;='Gastos Gerais'!$E$4:$E$999),-('Gastos Gerais'!$C$4:$C$999))</f>
        <v>2084</v>
      </c>
      <c r="L135" s="149">
        <f>SUMPRODUCT(-('Gastos Gerais'!$B$4:$B$999=Analítico!$B135),-(Analítico!L$1&gt;='Gastos Gerais'!$D$4:$D$999),-(Analítico!L$1&lt;='Gastos Gerais'!$E$4:$E$999),-('Gastos Gerais'!$C$4:$C$999))</f>
        <v>2084</v>
      </c>
      <c r="M135" s="149">
        <f>SUMPRODUCT(-('Gastos Gerais'!$B$4:$B$999=Analítico!$B135),-(Analítico!M$1&gt;='Gastos Gerais'!$D$4:$D$999),-(Analítico!M$1&lt;='Gastos Gerais'!$E$4:$E$999),-('Gastos Gerais'!$C$4:$C$999))</f>
        <v>2084</v>
      </c>
      <c r="N135" s="149">
        <f>SUMPRODUCT(-('Gastos Gerais'!$B$4:$B$999=Analítico!$B135),-(Analítico!N$1&gt;='Gastos Gerais'!$D$4:$D$999),-(Analítico!N$1&lt;='Gastos Gerais'!$E$4:$E$999),-('Gastos Gerais'!$C$4:$C$999))</f>
        <v>2084</v>
      </c>
      <c r="O135" s="149">
        <f>SUMPRODUCT(-('Gastos Gerais'!$B$4:$B$999=Analítico!$B135),-(Analítico!O$1&gt;='Gastos Gerais'!$D$4:$D$999),-(Analítico!O$1&lt;='Gastos Gerais'!$E$4:$E$999),-('Gastos Gerais'!$C$4:$C$999))</f>
        <v>2084</v>
      </c>
      <c r="P135" s="149">
        <f>SUMPRODUCT(-('Gastos Gerais'!$B$4:$B$999=Analítico!$B135),-(Analítico!P$1&gt;='Gastos Gerais'!$D$4:$D$999),-(Analítico!P$1&lt;='Gastos Gerais'!$E$4:$E$999),-('Gastos Gerais'!$C$4:$C$999))</f>
        <v>2084</v>
      </c>
      <c r="Q135" s="149">
        <f>SUMPRODUCT(-('Gastos Gerais'!$B$4:$B$999=Analítico!$B135),-(Analítico!Q$1&gt;='Gastos Gerais'!$D$4:$D$999),-(Analítico!Q$1&lt;='Gastos Gerais'!$E$4:$E$999),-('Gastos Gerais'!$C$4:$C$999))</f>
        <v>2084</v>
      </c>
      <c r="R135" s="149">
        <f>SUMPRODUCT(-('Gastos Gerais'!$B$4:$B$999=Analítico!$B135),-(Analítico!R$1&gt;='Gastos Gerais'!$D$4:$D$999),-(Analítico!R$1&lt;='Gastos Gerais'!$E$4:$E$999),-('Gastos Gerais'!$C$4:$C$999))</f>
        <v>2084</v>
      </c>
      <c r="S135" s="149">
        <f>SUMPRODUCT(-('Gastos Gerais'!$B$4:$B$999=Analítico!$B135),-(Analítico!S$1&gt;='Gastos Gerais'!$D$4:$D$999),-(Analítico!S$1&lt;='Gastos Gerais'!$E$4:$E$999),-('Gastos Gerais'!$C$4:$C$999))</f>
        <v>2084</v>
      </c>
      <c r="T135" s="149">
        <f>SUMPRODUCT(-('Gastos Gerais'!$B$4:$B$999=Analítico!$B135),-(Analítico!T$1&gt;='Gastos Gerais'!$D$4:$D$999),-(Analítico!T$1&lt;='Gastos Gerais'!$E$4:$E$999),-('Gastos Gerais'!$C$4:$C$999))</f>
        <v>2084</v>
      </c>
      <c r="U135" s="149">
        <f>SUMPRODUCT(-('Gastos Gerais'!$B$4:$B$999=Analítico!$B135),-(Analítico!U$1&gt;='Gastos Gerais'!$D$4:$D$999),-(Analítico!U$1&lt;='Gastos Gerais'!$E$4:$E$999),-('Gastos Gerais'!$C$4:$C$999))</f>
        <v>2084</v>
      </c>
      <c r="V135" s="149">
        <f>SUMPRODUCT(-('Gastos Gerais'!$B$4:$B$999=Analítico!$B135),-(Analítico!V$1&gt;='Gastos Gerais'!$D$4:$D$999),-(Analítico!V$1&lt;='Gastos Gerais'!$E$4:$E$999),-('Gastos Gerais'!$C$4:$C$999))</f>
        <v>2084</v>
      </c>
      <c r="W135" s="149">
        <f>SUMPRODUCT(-('Gastos Gerais'!$B$4:$B$999=Analítico!$B135),-(Analítico!W$1&gt;='Gastos Gerais'!$D$4:$D$999),-(Analítico!W$1&lt;='Gastos Gerais'!$E$4:$E$999),-('Gastos Gerais'!$C$4:$C$999))</f>
        <v>2084</v>
      </c>
      <c r="X135" s="149">
        <f>SUMPRODUCT(-('Gastos Gerais'!$B$4:$B$999=Analítico!$B135),-(Analítico!X$1&gt;='Gastos Gerais'!$D$4:$D$999),-(Analítico!X$1&lt;='Gastos Gerais'!$E$4:$E$999),-('Gastos Gerais'!$C$4:$C$999))</f>
        <v>2084</v>
      </c>
      <c r="Y135" s="149">
        <f>SUMPRODUCT(-('Gastos Gerais'!$B$4:$B$999=Analítico!$B135),-(Analítico!Y$1&gt;='Gastos Gerais'!$D$4:$D$999),-(Analítico!Y$1&lt;='Gastos Gerais'!$E$4:$E$999),-('Gastos Gerais'!$C$4:$C$999))</f>
        <v>2084</v>
      </c>
      <c r="Z135" s="149">
        <f>SUMPRODUCT(-('Gastos Gerais'!$B$4:$B$999=Analítico!$B135),-(Analítico!Z$1&gt;='Gastos Gerais'!$D$4:$D$999),-(Analítico!Z$1&lt;='Gastos Gerais'!$E$4:$E$999),-('Gastos Gerais'!$C$4:$C$999))</f>
        <v>2084</v>
      </c>
      <c r="AA135" s="149">
        <f>SUMPRODUCT(-('Gastos Gerais'!$B$4:$B$999=Analítico!$B135),-(Analítico!AA$1&gt;='Gastos Gerais'!$D$4:$D$999),-(Analítico!AA$1&lt;='Gastos Gerais'!$E$4:$E$999),-('Gastos Gerais'!$C$4:$C$999))</f>
        <v>2084</v>
      </c>
      <c r="AB135" s="149">
        <f>SUMPRODUCT(-('Gastos Gerais'!$B$4:$B$999=Analítico!$B135),-(Analítico!AB$1&gt;='Gastos Gerais'!$D$4:$D$999),-(Analítico!AB$1&lt;='Gastos Gerais'!$E$4:$E$999),-('Gastos Gerais'!$C$4:$C$999))</f>
        <v>2084</v>
      </c>
      <c r="AC135" s="149">
        <f>SUMPRODUCT(-('Gastos Gerais'!$B$4:$B$999=Analítico!$B135),-(Analítico!AC$1&gt;='Gastos Gerais'!$D$4:$D$999),-(Analítico!AC$1&lt;='Gastos Gerais'!$E$4:$E$999),-('Gastos Gerais'!$C$4:$C$999))</f>
        <v>2084</v>
      </c>
      <c r="AD135" s="149">
        <f>SUMPRODUCT(-('Gastos Gerais'!$B$4:$B$999=Analítico!$B135),-(Analítico!AD$1&gt;='Gastos Gerais'!$D$4:$D$999),-(Analítico!AD$1&lt;='Gastos Gerais'!$E$4:$E$999),-('Gastos Gerais'!$C$4:$C$999))</f>
        <v>2084</v>
      </c>
      <c r="AE135" s="149">
        <f>SUMPRODUCT(-('Gastos Gerais'!$B$4:$B$999=Analítico!$B135),-(Analítico!AE$1&gt;='Gastos Gerais'!$D$4:$D$999),-(Analítico!AE$1&lt;='Gastos Gerais'!$E$4:$E$999),-('Gastos Gerais'!$C$4:$C$999))</f>
        <v>2084</v>
      </c>
      <c r="AF135" s="149">
        <f>SUMPRODUCT(-('Gastos Gerais'!$B$4:$B$999=Analítico!$B135),-(Analítico!AF$1&gt;='Gastos Gerais'!$D$4:$D$999),-(Analítico!AF$1&lt;='Gastos Gerais'!$E$4:$E$999),-('Gastos Gerais'!$C$4:$C$999))</f>
        <v>2084</v>
      </c>
      <c r="AG135" s="149">
        <f>SUMPRODUCT(-('Gastos Gerais'!$B$4:$B$999=Analítico!$B135),-(Analítico!AG$1&gt;='Gastos Gerais'!$D$4:$D$999),-(Analítico!AG$1&lt;='Gastos Gerais'!$E$4:$E$999),-('Gastos Gerais'!$C$4:$C$999))</f>
        <v>2084</v>
      </c>
      <c r="AH135" s="149">
        <f>SUMPRODUCT(-('Gastos Gerais'!$B$4:$B$999=Analítico!$B135),-(Analítico!AH$1&gt;='Gastos Gerais'!$D$4:$D$999),-(Analítico!AH$1&lt;='Gastos Gerais'!$E$4:$E$999),-('Gastos Gerais'!$C$4:$C$999))</f>
        <v>2084</v>
      </c>
      <c r="AI135" s="149">
        <f>SUMPRODUCT(-('Gastos Gerais'!$B$4:$B$999=Analítico!$B135),-(Analítico!AI$1&gt;='Gastos Gerais'!$D$4:$D$999),-(Analítico!AI$1&lt;='Gastos Gerais'!$E$4:$E$999),-('Gastos Gerais'!$C$4:$C$999))</f>
        <v>2084</v>
      </c>
      <c r="AJ135" s="149">
        <f>SUMPRODUCT(-('Gastos Gerais'!$B$4:$B$999=Analítico!$B135),-(Analítico!AJ$1&gt;='Gastos Gerais'!$D$4:$D$999),-(Analítico!AJ$1&lt;='Gastos Gerais'!$E$4:$E$999),-('Gastos Gerais'!$C$4:$C$999))</f>
        <v>2084</v>
      </c>
      <c r="AK135" s="149">
        <f>SUMPRODUCT(-('Gastos Gerais'!$B$4:$B$999=Analítico!$B135),-(Analítico!AK$1&gt;='Gastos Gerais'!$D$4:$D$999),-(Analítico!AK$1&lt;='Gastos Gerais'!$E$4:$E$999),-('Gastos Gerais'!$C$4:$C$999))</f>
        <v>2084</v>
      </c>
      <c r="AL135" s="149">
        <f>SUMPRODUCT(-('Gastos Gerais'!$B$4:$B$999=Analítico!$B135),-(Analítico!AL$1&gt;='Gastos Gerais'!$D$4:$D$999),-(Analítico!AL$1&lt;='Gastos Gerais'!$E$4:$E$999),-('Gastos Gerais'!$C$4:$C$999))</f>
        <v>2084</v>
      </c>
      <c r="AM135" s="149">
        <f>SUMPRODUCT(-('Gastos Gerais'!$B$4:$B$999=Analítico!$B135),-(Analítico!AM$1&gt;='Gastos Gerais'!$D$4:$D$999),-(Analítico!AM$1&lt;='Gastos Gerais'!$E$4:$E$999),-('Gastos Gerais'!$C$4:$C$999))</f>
        <v>2084</v>
      </c>
      <c r="AN135" s="149">
        <f>SUMPRODUCT(-('Gastos Gerais'!$B$4:$B$999=Analítico!$B135),-(Analítico!AN$1&gt;='Gastos Gerais'!$D$4:$D$999),-(Analítico!AN$1&lt;='Gastos Gerais'!$E$4:$E$999),-('Gastos Gerais'!$C$4:$C$999))</f>
        <v>2084</v>
      </c>
      <c r="AO135" s="149">
        <f>SUMPRODUCT(-('Gastos Gerais'!$B$4:$B$999=Analítico!$B135),-(Analítico!AO$1&gt;='Gastos Gerais'!$D$4:$D$999),-(Analítico!AO$1&lt;='Gastos Gerais'!$E$4:$E$999),-('Gastos Gerais'!$C$4:$C$999))</f>
        <v>2084</v>
      </c>
      <c r="AP135" s="149">
        <f>SUMPRODUCT(-('Gastos Gerais'!$B$4:$B$999=Analítico!$B135),-(Analítico!AP$1&gt;='Gastos Gerais'!$D$4:$D$999),-(Analítico!AP$1&lt;='Gastos Gerais'!$E$4:$E$999),-('Gastos Gerais'!$C$4:$C$999))</f>
        <v>2084</v>
      </c>
      <c r="AQ135" s="149">
        <f>SUMPRODUCT(-('Gastos Gerais'!$B$4:$B$999=Analítico!$B135),-(Analítico!AQ$1&gt;='Gastos Gerais'!$D$4:$D$999),-(Analítico!AQ$1&lt;='Gastos Gerais'!$E$4:$E$999),-('Gastos Gerais'!$C$4:$C$999))</f>
        <v>2084</v>
      </c>
      <c r="AR135" s="149">
        <f>SUMPRODUCT(-('Gastos Gerais'!$B$4:$B$999=Analítico!$B135),-(Analítico!AR$1&gt;='Gastos Gerais'!$D$4:$D$999),-(Analítico!AR$1&lt;='Gastos Gerais'!$E$4:$E$999),-('Gastos Gerais'!$C$4:$C$999))</f>
        <v>2084</v>
      </c>
      <c r="AS135" s="149">
        <f>SUMPRODUCT(-('Gastos Gerais'!$B$4:$B$999=Analítico!$B135),-(Analítico!AS$1&gt;='Gastos Gerais'!$D$4:$D$999),-(Analítico!AS$1&lt;='Gastos Gerais'!$E$4:$E$999),-('Gastos Gerais'!$C$4:$C$999))</f>
        <v>0</v>
      </c>
      <c r="AT135" s="149">
        <f>SUMPRODUCT(-('Gastos Gerais'!$B$4:$B$999=Analítico!$B135),-(Analítico!AT$1&gt;='Gastos Gerais'!$D$4:$D$999),-(Analítico!AT$1&lt;='Gastos Gerais'!$E$4:$E$999),-('Gastos Gerais'!$C$4:$C$999))</f>
        <v>0</v>
      </c>
      <c r="AU135" s="149">
        <f>SUMPRODUCT(-('Gastos Gerais'!$B$4:$B$999=Analítico!$B135),-(Analítico!AU$1&gt;='Gastos Gerais'!$D$4:$D$999),-(Analítico!AU$1&lt;='Gastos Gerais'!$E$4:$E$999),-('Gastos Gerais'!$C$4:$C$999))</f>
        <v>0</v>
      </c>
      <c r="AV135" s="149">
        <f>SUMPRODUCT(-('Gastos Gerais'!$B$4:$B$999=Analítico!$B135),-(Analítico!AV$1&gt;='Gastos Gerais'!$D$4:$D$999),-(Analítico!AV$1&lt;='Gastos Gerais'!$E$4:$E$999),-('Gastos Gerais'!$C$4:$C$999))</f>
        <v>0</v>
      </c>
      <c r="AW135" s="149">
        <f>SUMPRODUCT(-('Gastos Gerais'!$B$4:$B$999=Analítico!$B135),-(Analítico!AW$1&gt;='Gastos Gerais'!$D$4:$D$999),-(Analítico!AW$1&lt;='Gastos Gerais'!$E$4:$E$999),-('Gastos Gerais'!$C$4:$C$999))</f>
        <v>0</v>
      </c>
      <c r="AX135" s="149">
        <f>SUMPRODUCT(-('Gastos Gerais'!$B$4:$B$999=Analítico!$B135),-(Analítico!AX$1&gt;='Gastos Gerais'!$D$4:$D$999),-(Analítico!AX$1&lt;='Gastos Gerais'!$E$4:$E$999),-('Gastos Gerais'!$C$4:$C$999))</f>
        <v>0</v>
      </c>
      <c r="AY135" s="144">
        <f t="shared" si="53"/>
        <v>75024</v>
      </c>
      <c r="AZ135" s="156">
        <f t="shared" ca="1" si="54"/>
        <v>6.2618564583077213E-4</v>
      </c>
      <c r="BJ135" s="247"/>
      <c r="BK135" s="247"/>
    </row>
    <row r="136" spans="1:63" s="99" customFormat="1" ht="23.25" customHeight="1">
      <c r="A136" s="216" t="s">
        <v>414</v>
      </c>
      <c r="B136" s="219" t="s">
        <v>483</v>
      </c>
      <c r="C136" s="149">
        <f>SUMPRODUCT(-('Gastos Gerais'!$B$4:$B$999=Analítico!$B136),-(Analítico!C$1&gt;='Gastos Gerais'!$D$4:$D$999),-(Analítico!C$1&lt;='Gastos Gerais'!$E$4:$E$999),-('Gastos Gerais'!$C$4:$C$999))</f>
        <v>0</v>
      </c>
      <c r="D136" s="149">
        <f>SUMPRODUCT(-('Gastos Gerais'!$B$4:$B$999=Analítico!$B136),-(Analítico!D$1&gt;='Gastos Gerais'!$D$4:$D$999),-(Analítico!D$1&lt;='Gastos Gerais'!$E$4:$E$999),-('Gastos Gerais'!$C$4:$C$999))</f>
        <v>0</v>
      </c>
      <c r="E136" s="149">
        <f>SUMPRODUCT(-('Gastos Gerais'!$B$4:$B$999=Analítico!$B136),-(Analítico!E$1&gt;='Gastos Gerais'!$D$4:$D$999),-(Analítico!E$1&lt;='Gastos Gerais'!$E$4:$E$999),-('Gastos Gerais'!$C$4:$C$999))</f>
        <v>0</v>
      </c>
      <c r="F136" s="149">
        <f>SUMPRODUCT(-('Gastos Gerais'!$B$4:$B$999=Analítico!$B136),-(Analítico!F$1&gt;='Gastos Gerais'!$D$4:$D$999),-(Analítico!F$1&lt;='Gastos Gerais'!$E$4:$E$999),-('Gastos Gerais'!$C$4:$C$999))</f>
        <v>0</v>
      </c>
      <c r="G136" s="149">
        <f>SUMPRODUCT(-('Gastos Gerais'!$B$4:$B$999=Analítico!$B136),-(Analítico!G$1&gt;='Gastos Gerais'!$D$4:$D$999),-(Analítico!G$1&lt;='Gastos Gerais'!$E$4:$E$999),-('Gastos Gerais'!$C$4:$C$999))</f>
        <v>0</v>
      </c>
      <c r="H136" s="149">
        <f>SUMPRODUCT(-('Gastos Gerais'!$B$4:$B$999=Analítico!$B136),-(Analítico!H$1&gt;='Gastos Gerais'!$D$4:$D$999),-(Analítico!H$1&lt;='Gastos Gerais'!$E$4:$E$999),-('Gastos Gerais'!$C$4:$C$999))</f>
        <v>0</v>
      </c>
      <c r="I136" s="149">
        <f>SUMPRODUCT(-('Gastos Gerais'!$B$4:$B$999=Analítico!$B136),-(Analítico!I$1&gt;='Gastos Gerais'!$D$4:$D$999),-(Analítico!I$1&lt;='Gastos Gerais'!$E$4:$E$999),-('Gastos Gerais'!$C$4:$C$999))</f>
        <v>0</v>
      </c>
      <c r="J136" s="149">
        <f>SUMPRODUCT(-('Gastos Gerais'!$B$4:$B$999=Analítico!$B136),-(Analítico!J$1&gt;='Gastos Gerais'!$D$4:$D$999),-(Analítico!J$1&lt;='Gastos Gerais'!$E$4:$E$999),-('Gastos Gerais'!$C$4:$C$999))</f>
        <v>0</v>
      </c>
      <c r="K136" s="149">
        <f>SUMPRODUCT(-('Gastos Gerais'!$B$4:$B$999=Analítico!$B136),-(Analítico!K$1&gt;='Gastos Gerais'!$D$4:$D$999),-(Analítico!K$1&lt;='Gastos Gerais'!$E$4:$E$999),-('Gastos Gerais'!$C$4:$C$999))</f>
        <v>0</v>
      </c>
      <c r="L136" s="149">
        <f>SUMPRODUCT(-('Gastos Gerais'!$B$4:$B$999=Analítico!$B136),-(Analítico!L$1&gt;='Gastos Gerais'!$D$4:$D$999),-(Analítico!L$1&lt;='Gastos Gerais'!$E$4:$E$999),-('Gastos Gerais'!$C$4:$C$999))</f>
        <v>0</v>
      </c>
      <c r="M136" s="149">
        <f>SUMPRODUCT(-('Gastos Gerais'!$B$4:$B$999=Analítico!$B136),-(Analítico!M$1&gt;='Gastos Gerais'!$D$4:$D$999),-(Analítico!M$1&lt;='Gastos Gerais'!$E$4:$E$999),-('Gastos Gerais'!$C$4:$C$999))</f>
        <v>0</v>
      </c>
      <c r="N136" s="149">
        <f>SUMPRODUCT(-('Gastos Gerais'!$B$4:$B$999=Analítico!$B136),-(Analítico!N$1&gt;='Gastos Gerais'!$D$4:$D$999),-(Analítico!N$1&lt;='Gastos Gerais'!$E$4:$E$999),-('Gastos Gerais'!$C$4:$C$999))</f>
        <v>0</v>
      </c>
      <c r="O136" s="149">
        <f>SUMPRODUCT(-('Gastos Gerais'!$B$4:$B$999=Analítico!$B136),-(Analítico!O$1&gt;='Gastos Gerais'!$D$4:$D$999),-(Analítico!O$1&lt;='Gastos Gerais'!$E$4:$E$999),-('Gastos Gerais'!$C$4:$C$999))</f>
        <v>8000</v>
      </c>
      <c r="P136" s="149">
        <f>SUMPRODUCT(-('Gastos Gerais'!$B$4:$B$999=Analítico!$B136),-(Analítico!P$1&gt;='Gastos Gerais'!$D$4:$D$999),-(Analítico!P$1&lt;='Gastos Gerais'!$E$4:$E$999),-('Gastos Gerais'!$C$4:$C$999))</f>
        <v>8000</v>
      </c>
      <c r="Q136" s="149">
        <f>SUMPRODUCT(-('Gastos Gerais'!$B$4:$B$999=Analítico!$B136),-(Analítico!Q$1&gt;='Gastos Gerais'!$D$4:$D$999),-(Analítico!Q$1&lt;='Gastos Gerais'!$E$4:$E$999),-('Gastos Gerais'!$C$4:$C$999))</f>
        <v>0</v>
      </c>
      <c r="R136" s="149">
        <f>SUMPRODUCT(-('Gastos Gerais'!$B$4:$B$999=Analítico!$B136),-(Analítico!R$1&gt;='Gastos Gerais'!$D$4:$D$999),-(Analítico!R$1&lt;='Gastos Gerais'!$E$4:$E$999),-('Gastos Gerais'!$C$4:$C$999))</f>
        <v>0</v>
      </c>
      <c r="S136" s="149">
        <f>SUMPRODUCT(-('Gastos Gerais'!$B$4:$B$999=Analítico!$B136),-(Analítico!S$1&gt;='Gastos Gerais'!$D$4:$D$999),-(Analítico!S$1&lt;='Gastos Gerais'!$E$4:$E$999),-('Gastos Gerais'!$C$4:$C$999))</f>
        <v>0</v>
      </c>
      <c r="T136" s="149">
        <f>SUMPRODUCT(-('Gastos Gerais'!$B$4:$B$999=Analítico!$B136),-(Analítico!T$1&gt;='Gastos Gerais'!$D$4:$D$999),-(Analítico!T$1&lt;='Gastos Gerais'!$E$4:$E$999),-('Gastos Gerais'!$C$4:$C$999))</f>
        <v>0</v>
      </c>
      <c r="U136" s="149">
        <f>SUMPRODUCT(-('Gastos Gerais'!$B$4:$B$999=Analítico!$B136),-(Analítico!U$1&gt;='Gastos Gerais'!$D$4:$D$999),-(Analítico!U$1&lt;='Gastos Gerais'!$E$4:$E$999),-('Gastos Gerais'!$C$4:$C$999))</f>
        <v>0</v>
      </c>
      <c r="V136" s="149">
        <f>SUMPRODUCT(-('Gastos Gerais'!$B$4:$B$999=Analítico!$B136),-(Analítico!V$1&gt;='Gastos Gerais'!$D$4:$D$999),-(Analítico!V$1&lt;='Gastos Gerais'!$E$4:$E$999),-('Gastos Gerais'!$C$4:$C$999))</f>
        <v>0</v>
      </c>
      <c r="W136" s="149">
        <f>SUMPRODUCT(-('Gastos Gerais'!$B$4:$B$999=Analítico!$B136),-(Analítico!W$1&gt;='Gastos Gerais'!$D$4:$D$999),-(Analítico!W$1&lt;='Gastos Gerais'!$E$4:$E$999),-('Gastos Gerais'!$C$4:$C$999))</f>
        <v>0</v>
      </c>
      <c r="X136" s="149">
        <f>SUMPRODUCT(-('Gastos Gerais'!$B$4:$B$999=Analítico!$B136),-(Analítico!X$1&gt;='Gastos Gerais'!$D$4:$D$999),-(Analítico!X$1&lt;='Gastos Gerais'!$E$4:$E$999),-('Gastos Gerais'!$C$4:$C$999))</f>
        <v>0</v>
      </c>
      <c r="Y136" s="149">
        <f>SUMPRODUCT(-('Gastos Gerais'!$B$4:$B$999=Analítico!$B136),-(Analítico!Y$1&gt;='Gastos Gerais'!$D$4:$D$999),-(Analítico!Y$1&lt;='Gastos Gerais'!$E$4:$E$999),-('Gastos Gerais'!$C$4:$C$999))</f>
        <v>0</v>
      </c>
      <c r="Z136" s="149">
        <f>SUMPRODUCT(-('Gastos Gerais'!$B$4:$B$999=Analítico!$B136),-(Analítico!Z$1&gt;='Gastos Gerais'!$D$4:$D$999),-(Analítico!Z$1&lt;='Gastos Gerais'!$E$4:$E$999),-('Gastos Gerais'!$C$4:$C$999))</f>
        <v>0</v>
      </c>
      <c r="AA136" s="149">
        <f>SUMPRODUCT(-('Gastos Gerais'!$B$4:$B$999=Analítico!$B136),-(Analítico!AA$1&gt;='Gastos Gerais'!$D$4:$D$999),-(Analítico!AA$1&lt;='Gastos Gerais'!$E$4:$E$999),-('Gastos Gerais'!$C$4:$C$999))</f>
        <v>8000</v>
      </c>
      <c r="AB136" s="149">
        <f>SUMPRODUCT(-('Gastos Gerais'!$B$4:$B$999=Analítico!$B136),-(Analítico!AB$1&gt;='Gastos Gerais'!$D$4:$D$999),-(Analítico!AB$1&lt;='Gastos Gerais'!$E$4:$E$999),-('Gastos Gerais'!$C$4:$C$999))</f>
        <v>8000</v>
      </c>
      <c r="AC136" s="149">
        <f>SUMPRODUCT(-('Gastos Gerais'!$B$4:$B$999=Analítico!$B136),-(Analítico!AC$1&gt;='Gastos Gerais'!$D$4:$D$999),-(Analítico!AC$1&lt;='Gastos Gerais'!$E$4:$E$999),-('Gastos Gerais'!$C$4:$C$999))</f>
        <v>0</v>
      </c>
      <c r="AD136" s="149">
        <f>SUMPRODUCT(-('Gastos Gerais'!$B$4:$B$999=Analítico!$B136),-(Analítico!AD$1&gt;='Gastos Gerais'!$D$4:$D$999),-(Analítico!AD$1&lt;='Gastos Gerais'!$E$4:$E$999),-('Gastos Gerais'!$C$4:$C$999))</f>
        <v>0</v>
      </c>
      <c r="AE136" s="149">
        <f>SUMPRODUCT(-('Gastos Gerais'!$B$4:$B$999=Analítico!$B136),-(Analítico!AE$1&gt;='Gastos Gerais'!$D$4:$D$999),-(Analítico!AE$1&lt;='Gastos Gerais'!$E$4:$E$999),-('Gastos Gerais'!$C$4:$C$999))</f>
        <v>0</v>
      </c>
      <c r="AF136" s="149">
        <f>SUMPRODUCT(-('Gastos Gerais'!$B$4:$B$999=Analítico!$B136),-(Analítico!AF$1&gt;='Gastos Gerais'!$D$4:$D$999),-(Analítico!AF$1&lt;='Gastos Gerais'!$E$4:$E$999),-('Gastos Gerais'!$C$4:$C$999))</f>
        <v>0</v>
      </c>
      <c r="AG136" s="149">
        <f>SUMPRODUCT(-('Gastos Gerais'!$B$4:$B$999=Analítico!$B136),-(Analítico!AG$1&gt;='Gastos Gerais'!$D$4:$D$999),-(Analítico!AG$1&lt;='Gastos Gerais'!$E$4:$E$999),-('Gastos Gerais'!$C$4:$C$999))</f>
        <v>0</v>
      </c>
      <c r="AH136" s="149">
        <f>SUMPRODUCT(-('Gastos Gerais'!$B$4:$B$999=Analítico!$B136),-(Analítico!AH$1&gt;='Gastos Gerais'!$D$4:$D$999),-(Analítico!AH$1&lt;='Gastos Gerais'!$E$4:$E$999),-('Gastos Gerais'!$C$4:$C$999))</f>
        <v>0</v>
      </c>
      <c r="AI136" s="149">
        <f>SUMPRODUCT(-('Gastos Gerais'!$B$4:$B$999=Analítico!$B136),-(Analítico!AI$1&gt;='Gastos Gerais'!$D$4:$D$999),-(Analítico!AI$1&lt;='Gastos Gerais'!$E$4:$E$999),-('Gastos Gerais'!$C$4:$C$999))</f>
        <v>0</v>
      </c>
      <c r="AJ136" s="149">
        <f>SUMPRODUCT(-('Gastos Gerais'!$B$4:$B$999=Analítico!$B136),-(Analítico!AJ$1&gt;='Gastos Gerais'!$D$4:$D$999),-(Analítico!AJ$1&lt;='Gastos Gerais'!$E$4:$E$999),-('Gastos Gerais'!$C$4:$C$999))</f>
        <v>0</v>
      </c>
      <c r="AK136" s="149">
        <f>SUMPRODUCT(-('Gastos Gerais'!$B$4:$B$999=Analítico!$B136),-(Analítico!AK$1&gt;='Gastos Gerais'!$D$4:$D$999),-(Analítico!AK$1&lt;='Gastos Gerais'!$E$4:$E$999),-('Gastos Gerais'!$C$4:$C$999))</f>
        <v>0</v>
      </c>
      <c r="AL136" s="149">
        <f>SUMPRODUCT(-('Gastos Gerais'!$B$4:$B$999=Analítico!$B136),-(Analítico!AL$1&gt;='Gastos Gerais'!$D$4:$D$999),-(Analítico!AL$1&lt;='Gastos Gerais'!$E$4:$E$999),-('Gastos Gerais'!$C$4:$C$999))</f>
        <v>0</v>
      </c>
      <c r="AM136" s="149">
        <f>SUMPRODUCT(-('Gastos Gerais'!$B$4:$B$999=Analítico!$B136),-(Analítico!AM$1&gt;='Gastos Gerais'!$D$4:$D$999),-(Analítico!AM$1&lt;='Gastos Gerais'!$E$4:$E$999),-('Gastos Gerais'!$C$4:$C$999))</f>
        <v>8000</v>
      </c>
      <c r="AN136" s="149">
        <f>SUMPRODUCT(-('Gastos Gerais'!$B$4:$B$999=Analítico!$B136),-(Analítico!AN$1&gt;='Gastos Gerais'!$D$4:$D$999),-(Analítico!AN$1&lt;='Gastos Gerais'!$E$4:$E$999),-('Gastos Gerais'!$C$4:$C$999))</f>
        <v>8000</v>
      </c>
      <c r="AO136" s="149">
        <f>SUMPRODUCT(-('Gastos Gerais'!$B$4:$B$999=Analítico!$B136),-(Analítico!AO$1&gt;='Gastos Gerais'!$D$4:$D$999),-(Analítico!AO$1&lt;='Gastos Gerais'!$E$4:$E$999),-('Gastos Gerais'!$C$4:$C$999))</f>
        <v>0</v>
      </c>
      <c r="AP136" s="149">
        <f>SUMPRODUCT(-('Gastos Gerais'!$B$4:$B$999=Analítico!$B136),-(Analítico!AP$1&gt;='Gastos Gerais'!$D$4:$D$999),-(Analítico!AP$1&lt;='Gastos Gerais'!$E$4:$E$999),-('Gastos Gerais'!$C$4:$C$999))</f>
        <v>0</v>
      </c>
      <c r="AQ136" s="149">
        <f>SUMPRODUCT(-('Gastos Gerais'!$B$4:$B$999=Analítico!$B136),-(Analítico!AQ$1&gt;='Gastos Gerais'!$D$4:$D$999),-(Analítico!AQ$1&lt;='Gastos Gerais'!$E$4:$E$999),-('Gastos Gerais'!$C$4:$C$999))</f>
        <v>0</v>
      </c>
      <c r="AR136" s="149">
        <f>SUMPRODUCT(-('Gastos Gerais'!$B$4:$B$999=Analítico!$B136),-(Analítico!AR$1&gt;='Gastos Gerais'!$D$4:$D$999),-(Analítico!AR$1&lt;='Gastos Gerais'!$E$4:$E$999),-('Gastos Gerais'!$C$4:$C$999))</f>
        <v>0</v>
      </c>
      <c r="AS136" s="149">
        <f>SUMPRODUCT(-('Gastos Gerais'!$B$4:$B$999=Analítico!$B136),-(Analítico!AS$1&gt;='Gastos Gerais'!$D$4:$D$999),-(Analítico!AS$1&lt;='Gastos Gerais'!$E$4:$E$999),-('Gastos Gerais'!$C$4:$C$999))</f>
        <v>0</v>
      </c>
      <c r="AT136" s="149">
        <f>SUMPRODUCT(-('Gastos Gerais'!$B$4:$B$999=Analítico!$B136),-(Analítico!AT$1&gt;='Gastos Gerais'!$D$4:$D$999),-(Analítico!AT$1&lt;='Gastos Gerais'!$E$4:$E$999),-('Gastos Gerais'!$C$4:$C$999))</f>
        <v>0</v>
      </c>
      <c r="AU136" s="149">
        <f>SUMPRODUCT(-('Gastos Gerais'!$B$4:$B$999=Analítico!$B136),-(Analítico!AU$1&gt;='Gastos Gerais'!$D$4:$D$999),-(Analítico!AU$1&lt;='Gastos Gerais'!$E$4:$E$999),-('Gastos Gerais'!$C$4:$C$999))</f>
        <v>0</v>
      </c>
      <c r="AV136" s="149">
        <f>SUMPRODUCT(-('Gastos Gerais'!$B$4:$B$999=Analítico!$B136),-(Analítico!AV$1&gt;='Gastos Gerais'!$D$4:$D$999),-(Analítico!AV$1&lt;='Gastos Gerais'!$E$4:$E$999),-('Gastos Gerais'!$C$4:$C$999))</f>
        <v>0</v>
      </c>
      <c r="AW136" s="149">
        <f>SUMPRODUCT(-('Gastos Gerais'!$B$4:$B$999=Analítico!$B136),-(Analítico!AW$1&gt;='Gastos Gerais'!$D$4:$D$999),-(Analítico!AW$1&lt;='Gastos Gerais'!$E$4:$E$999),-('Gastos Gerais'!$C$4:$C$999))</f>
        <v>0</v>
      </c>
      <c r="AX136" s="149">
        <f>SUMPRODUCT(-('Gastos Gerais'!$B$4:$B$999=Analítico!$B136),-(Analítico!AX$1&gt;='Gastos Gerais'!$D$4:$D$999),-(Analítico!AX$1&lt;='Gastos Gerais'!$E$4:$E$999),-('Gastos Gerais'!$C$4:$C$999))</f>
        <v>0</v>
      </c>
      <c r="AY136" s="144">
        <f t="shared" si="53"/>
        <v>48000</v>
      </c>
      <c r="AZ136" s="156">
        <f t="shared" ca="1" si="54"/>
        <v>4.0063061153600263E-4</v>
      </c>
      <c r="BJ136" s="247"/>
      <c r="BK136" s="247"/>
    </row>
    <row r="137" spans="1:63" s="99" customFormat="1" ht="23.25" customHeight="1">
      <c r="A137" s="216" t="s">
        <v>415</v>
      </c>
      <c r="B137" s="219" t="s">
        <v>484</v>
      </c>
      <c r="C137" s="149">
        <f>SUMPRODUCT(-('Gastos Gerais'!$B$4:$B$999=Analítico!$B137),-(Analítico!C$1&gt;='Gastos Gerais'!$D$4:$D$999),-(Analítico!C$1&lt;='Gastos Gerais'!$E$4:$E$999),-('Gastos Gerais'!$C$4:$C$999))</f>
        <v>0</v>
      </c>
      <c r="D137" s="149">
        <f>SUMPRODUCT(-('Gastos Gerais'!$B$4:$B$999=Analítico!$B137),-(Analítico!D$1&gt;='Gastos Gerais'!$D$4:$D$999),-(Analítico!D$1&lt;='Gastos Gerais'!$E$4:$E$999),-('Gastos Gerais'!$C$4:$C$999))</f>
        <v>0</v>
      </c>
      <c r="E137" s="149">
        <f>SUMPRODUCT(-('Gastos Gerais'!$B$4:$B$999=Analítico!$B137),-(Analítico!E$1&gt;='Gastos Gerais'!$D$4:$D$999),-(Analítico!E$1&lt;='Gastos Gerais'!$E$4:$E$999),-('Gastos Gerais'!$C$4:$C$999))</f>
        <v>0</v>
      </c>
      <c r="F137" s="149">
        <f>SUMPRODUCT(-('Gastos Gerais'!$B$4:$B$999=Analítico!$B137),-(Analítico!F$1&gt;='Gastos Gerais'!$D$4:$D$999),-(Analítico!F$1&lt;='Gastos Gerais'!$E$4:$E$999),-('Gastos Gerais'!$C$4:$C$999))</f>
        <v>0</v>
      </c>
      <c r="G137" s="149">
        <f>SUMPRODUCT(-('Gastos Gerais'!$B$4:$B$999=Analítico!$B137),-(Analítico!G$1&gt;='Gastos Gerais'!$D$4:$D$999),-(Analítico!G$1&lt;='Gastos Gerais'!$E$4:$E$999),-('Gastos Gerais'!$C$4:$C$999))</f>
        <v>0</v>
      </c>
      <c r="H137" s="149">
        <f>SUMPRODUCT(-('Gastos Gerais'!$B$4:$B$999=Analítico!$B137),-(Analítico!H$1&gt;='Gastos Gerais'!$D$4:$D$999),-(Analítico!H$1&lt;='Gastos Gerais'!$E$4:$E$999),-('Gastos Gerais'!$C$4:$C$999))</f>
        <v>0</v>
      </c>
      <c r="I137" s="149">
        <f>SUMPRODUCT(-('Gastos Gerais'!$B$4:$B$999=Analítico!$B137),-(Analítico!I$1&gt;='Gastos Gerais'!$D$4:$D$999),-(Analítico!I$1&lt;='Gastos Gerais'!$E$4:$E$999),-('Gastos Gerais'!$C$4:$C$999))</f>
        <v>5500</v>
      </c>
      <c r="J137" s="149">
        <f>SUMPRODUCT(-('Gastos Gerais'!$B$4:$B$999=Analítico!$B137),-(Analítico!J$1&gt;='Gastos Gerais'!$D$4:$D$999),-(Analítico!J$1&lt;='Gastos Gerais'!$E$4:$E$999),-('Gastos Gerais'!$C$4:$C$999))</f>
        <v>5500</v>
      </c>
      <c r="K137" s="149">
        <f>SUMPRODUCT(-('Gastos Gerais'!$B$4:$B$999=Analítico!$B137),-(Analítico!K$1&gt;='Gastos Gerais'!$D$4:$D$999),-(Analítico!K$1&lt;='Gastos Gerais'!$E$4:$E$999),-('Gastos Gerais'!$C$4:$C$999))</f>
        <v>5500</v>
      </c>
      <c r="L137" s="149">
        <f>SUMPRODUCT(-('Gastos Gerais'!$B$4:$B$999=Analítico!$B137),-(Analítico!L$1&gt;='Gastos Gerais'!$D$4:$D$999),-(Analítico!L$1&lt;='Gastos Gerais'!$E$4:$E$999),-('Gastos Gerais'!$C$4:$C$999))</f>
        <v>5500</v>
      </c>
      <c r="M137" s="149">
        <f>SUMPRODUCT(-('Gastos Gerais'!$B$4:$B$999=Analítico!$B137),-(Analítico!M$1&gt;='Gastos Gerais'!$D$4:$D$999),-(Analítico!M$1&lt;='Gastos Gerais'!$E$4:$E$999),-('Gastos Gerais'!$C$4:$C$999))</f>
        <v>5500</v>
      </c>
      <c r="N137" s="149">
        <f>SUMPRODUCT(-('Gastos Gerais'!$B$4:$B$999=Analítico!$B137),-(Analítico!N$1&gt;='Gastos Gerais'!$D$4:$D$999),-(Analítico!N$1&lt;='Gastos Gerais'!$E$4:$E$999),-('Gastos Gerais'!$C$4:$C$999))</f>
        <v>5500</v>
      </c>
      <c r="O137" s="149">
        <f>SUMPRODUCT(-('Gastos Gerais'!$B$4:$B$999=Analítico!$B137),-(Analítico!O$1&gt;='Gastos Gerais'!$D$4:$D$999),-(Analítico!O$1&lt;='Gastos Gerais'!$E$4:$E$999),-('Gastos Gerais'!$C$4:$C$999))</f>
        <v>5500</v>
      </c>
      <c r="P137" s="149">
        <f>SUMPRODUCT(-('Gastos Gerais'!$B$4:$B$999=Analítico!$B137),-(Analítico!P$1&gt;='Gastos Gerais'!$D$4:$D$999),-(Analítico!P$1&lt;='Gastos Gerais'!$E$4:$E$999),-('Gastos Gerais'!$C$4:$C$999))</f>
        <v>5500</v>
      </c>
      <c r="Q137" s="149">
        <f>SUMPRODUCT(-('Gastos Gerais'!$B$4:$B$999=Analítico!$B137),-(Analítico!Q$1&gt;='Gastos Gerais'!$D$4:$D$999),-(Analítico!Q$1&lt;='Gastos Gerais'!$E$4:$E$999),-('Gastos Gerais'!$C$4:$C$999))</f>
        <v>5500</v>
      </c>
      <c r="R137" s="149">
        <f>SUMPRODUCT(-('Gastos Gerais'!$B$4:$B$999=Analítico!$B137),-(Analítico!R$1&gt;='Gastos Gerais'!$D$4:$D$999),-(Analítico!R$1&lt;='Gastos Gerais'!$E$4:$E$999),-('Gastos Gerais'!$C$4:$C$999))</f>
        <v>5500</v>
      </c>
      <c r="S137" s="149">
        <f>SUMPRODUCT(-('Gastos Gerais'!$B$4:$B$999=Analítico!$B137),-(Analítico!S$1&gt;='Gastos Gerais'!$D$4:$D$999),-(Analítico!S$1&lt;='Gastos Gerais'!$E$4:$E$999),-('Gastos Gerais'!$C$4:$C$999))</f>
        <v>5500</v>
      </c>
      <c r="T137" s="149">
        <f>SUMPRODUCT(-('Gastos Gerais'!$B$4:$B$999=Analítico!$B137),-(Analítico!T$1&gt;='Gastos Gerais'!$D$4:$D$999),-(Analítico!T$1&lt;='Gastos Gerais'!$E$4:$E$999),-('Gastos Gerais'!$C$4:$C$999))</f>
        <v>5500</v>
      </c>
      <c r="U137" s="149">
        <f>SUMPRODUCT(-('Gastos Gerais'!$B$4:$B$999=Analítico!$B137),-(Analítico!U$1&gt;='Gastos Gerais'!$D$4:$D$999),-(Analítico!U$1&lt;='Gastos Gerais'!$E$4:$E$999),-('Gastos Gerais'!$C$4:$C$999))</f>
        <v>5500</v>
      </c>
      <c r="V137" s="149">
        <f>SUMPRODUCT(-('Gastos Gerais'!$B$4:$B$999=Analítico!$B137),-(Analítico!V$1&gt;='Gastos Gerais'!$D$4:$D$999),-(Analítico!V$1&lt;='Gastos Gerais'!$E$4:$E$999),-('Gastos Gerais'!$C$4:$C$999))</f>
        <v>5500</v>
      </c>
      <c r="W137" s="149">
        <f>SUMPRODUCT(-('Gastos Gerais'!$B$4:$B$999=Analítico!$B137),-(Analítico!W$1&gt;='Gastos Gerais'!$D$4:$D$999),-(Analítico!W$1&lt;='Gastos Gerais'!$E$4:$E$999),-('Gastos Gerais'!$C$4:$C$999))</f>
        <v>5500</v>
      </c>
      <c r="X137" s="149">
        <f>SUMPRODUCT(-('Gastos Gerais'!$B$4:$B$999=Analítico!$B137),-(Analítico!X$1&gt;='Gastos Gerais'!$D$4:$D$999),-(Analítico!X$1&lt;='Gastos Gerais'!$E$4:$E$999),-('Gastos Gerais'!$C$4:$C$999))</f>
        <v>5500</v>
      </c>
      <c r="Y137" s="149">
        <f>SUMPRODUCT(-('Gastos Gerais'!$B$4:$B$999=Analítico!$B137),-(Analítico!Y$1&gt;='Gastos Gerais'!$D$4:$D$999),-(Analítico!Y$1&lt;='Gastos Gerais'!$E$4:$E$999),-('Gastos Gerais'!$C$4:$C$999))</f>
        <v>5500</v>
      </c>
      <c r="Z137" s="149">
        <f>SUMPRODUCT(-('Gastos Gerais'!$B$4:$B$999=Analítico!$B137),-(Analítico!Z$1&gt;='Gastos Gerais'!$D$4:$D$999),-(Analítico!Z$1&lt;='Gastos Gerais'!$E$4:$E$999),-('Gastos Gerais'!$C$4:$C$999))</f>
        <v>5500</v>
      </c>
      <c r="AA137" s="149">
        <f>SUMPRODUCT(-('Gastos Gerais'!$B$4:$B$999=Analítico!$B137),-(Analítico!AA$1&gt;='Gastos Gerais'!$D$4:$D$999),-(Analítico!AA$1&lt;='Gastos Gerais'!$E$4:$E$999),-('Gastos Gerais'!$C$4:$C$999))</f>
        <v>5500</v>
      </c>
      <c r="AB137" s="149">
        <f>SUMPRODUCT(-('Gastos Gerais'!$B$4:$B$999=Analítico!$B137),-(Analítico!AB$1&gt;='Gastos Gerais'!$D$4:$D$999),-(Analítico!AB$1&lt;='Gastos Gerais'!$E$4:$E$999),-('Gastos Gerais'!$C$4:$C$999))</f>
        <v>5500</v>
      </c>
      <c r="AC137" s="149">
        <f>SUMPRODUCT(-('Gastos Gerais'!$B$4:$B$999=Analítico!$B137),-(Analítico!AC$1&gt;='Gastos Gerais'!$D$4:$D$999),-(Analítico!AC$1&lt;='Gastos Gerais'!$E$4:$E$999),-('Gastos Gerais'!$C$4:$C$999))</f>
        <v>5500</v>
      </c>
      <c r="AD137" s="149">
        <f>SUMPRODUCT(-('Gastos Gerais'!$B$4:$B$999=Analítico!$B137),-(Analítico!AD$1&gt;='Gastos Gerais'!$D$4:$D$999),-(Analítico!AD$1&lt;='Gastos Gerais'!$E$4:$E$999),-('Gastos Gerais'!$C$4:$C$999))</f>
        <v>5500</v>
      </c>
      <c r="AE137" s="149">
        <f>SUMPRODUCT(-('Gastos Gerais'!$B$4:$B$999=Analítico!$B137),-(Analítico!AE$1&gt;='Gastos Gerais'!$D$4:$D$999),-(Analítico!AE$1&lt;='Gastos Gerais'!$E$4:$E$999),-('Gastos Gerais'!$C$4:$C$999))</f>
        <v>5500</v>
      </c>
      <c r="AF137" s="149">
        <f>SUMPRODUCT(-('Gastos Gerais'!$B$4:$B$999=Analítico!$B137),-(Analítico!AF$1&gt;='Gastos Gerais'!$D$4:$D$999),-(Analítico!AF$1&lt;='Gastos Gerais'!$E$4:$E$999),-('Gastos Gerais'!$C$4:$C$999))</f>
        <v>5500</v>
      </c>
      <c r="AG137" s="149">
        <f>SUMPRODUCT(-('Gastos Gerais'!$B$4:$B$999=Analítico!$B137),-(Analítico!AG$1&gt;='Gastos Gerais'!$D$4:$D$999),-(Analítico!AG$1&lt;='Gastos Gerais'!$E$4:$E$999),-('Gastos Gerais'!$C$4:$C$999))</f>
        <v>5500</v>
      </c>
      <c r="AH137" s="149">
        <f>SUMPRODUCT(-('Gastos Gerais'!$B$4:$B$999=Analítico!$B137),-(Analítico!AH$1&gt;='Gastos Gerais'!$D$4:$D$999),-(Analítico!AH$1&lt;='Gastos Gerais'!$E$4:$E$999),-('Gastos Gerais'!$C$4:$C$999))</f>
        <v>5500</v>
      </c>
      <c r="AI137" s="149">
        <f>SUMPRODUCT(-('Gastos Gerais'!$B$4:$B$999=Analítico!$B137),-(Analítico!AI$1&gt;='Gastos Gerais'!$D$4:$D$999),-(Analítico!AI$1&lt;='Gastos Gerais'!$E$4:$E$999),-('Gastos Gerais'!$C$4:$C$999))</f>
        <v>5500</v>
      </c>
      <c r="AJ137" s="149">
        <f>SUMPRODUCT(-('Gastos Gerais'!$B$4:$B$999=Analítico!$B137),-(Analítico!AJ$1&gt;='Gastos Gerais'!$D$4:$D$999),-(Analítico!AJ$1&lt;='Gastos Gerais'!$E$4:$E$999),-('Gastos Gerais'!$C$4:$C$999))</f>
        <v>5500</v>
      </c>
      <c r="AK137" s="149">
        <f>SUMPRODUCT(-('Gastos Gerais'!$B$4:$B$999=Analítico!$B137),-(Analítico!AK$1&gt;='Gastos Gerais'!$D$4:$D$999),-(Analítico!AK$1&lt;='Gastos Gerais'!$E$4:$E$999),-('Gastos Gerais'!$C$4:$C$999))</f>
        <v>5500</v>
      </c>
      <c r="AL137" s="149">
        <f>SUMPRODUCT(-('Gastos Gerais'!$B$4:$B$999=Analítico!$B137),-(Analítico!AL$1&gt;='Gastos Gerais'!$D$4:$D$999),-(Analítico!AL$1&lt;='Gastos Gerais'!$E$4:$E$999),-('Gastos Gerais'!$C$4:$C$999))</f>
        <v>5500</v>
      </c>
      <c r="AM137" s="149">
        <f>SUMPRODUCT(-('Gastos Gerais'!$B$4:$B$999=Analítico!$B137),-(Analítico!AM$1&gt;='Gastos Gerais'!$D$4:$D$999),-(Analítico!AM$1&lt;='Gastos Gerais'!$E$4:$E$999),-('Gastos Gerais'!$C$4:$C$999))</f>
        <v>5500</v>
      </c>
      <c r="AN137" s="149">
        <f>SUMPRODUCT(-('Gastos Gerais'!$B$4:$B$999=Analítico!$B137),-(Analítico!AN$1&gt;='Gastos Gerais'!$D$4:$D$999),-(Analítico!AN$1&lt;='Gastos Gerais'!$E$4:$E$999),-('Gastos Gerais'!$C$4:$C$999))</f>
        <v>5500</v>
      </c>
      <c r="AO137" s="149">
        <f>SUMPRODUCT(-('Gastos Gerais'!$B$4:$B$999=Analítico!$B137),-(Analítico!AO$1&gt;='Gastos Gerais'!$D$4:$D$999),-(Analítico!AO$1&lt;='Gastos Gerais'!$E$4:$E$999),-('Gastos Gerais'!$C$4:$C$999))</f>
        <v>5500</v>
      </c>
      <c r="AP137" s="149">
        <f>SUMPRODUCT(-('Gastos Gerais'!$B$4:$B$999=Analítico!$B137),-(Analítico!AP$1&gt;='Gastos Gerais'!$D$4:$D$999),-(Analítico!AP$1&lt;='Gastos Gerais'!$E$4:$E$999),-('Gastos Gerais'!$C$4:$C$999))</f>
        <v>5500</v>
      </c>
      <c r="AQ137" s="149">
        <f>SUMPRODUCT(-('Gastos Gerais'!$B$4:$B$999=Analítico!$B137),-(Analítico!AQ$1&gt;='Gastos Gerais'!$D$4:$D$999),-(Analítico!AQ$1&lt;='Gastos Gerais'!$E$4:$E$999),-('Gastos Gerais'!$C$4:$C$999))</f>
        <v>5500</v>
      </c>
      <c r="AR137" s="149">
        <f>SUMPRODUCT(-('Gastos Gerais'!$B$4:$B$999=Analítico!$B137),-(Analítico!AR$1&gt;='Gastos Gerais'!$D$4:$D$999),-(Analítico!AR$1&lt;='Gastos Gerais'!$E$4:$E$999),-('Gastos Gerais'!$C$4:$C$999))</f>
        <v>5500</v>
      </c>
      <c r="AS137" s="149">
        <f>SUMPRODUCT(-('Gastos Gerais'!$B$4:$B$999=Analítico!$B137),-(Analítico!AS$1&gt;='Gastos Gerais'!$D$4:$D$999),-(Analítico!AS$1&lt;='Gastos Gerais'!$E$4:$E$999),-('Gastos Gerais'!$C$4:$C$999))</f>
        <v>0</v>
      </c>
      <c r="AT137" s="149">
        <f>SUMPRODUCT(-('Gastos Gerais'!$B$4:$B$999=Analítico!$B137),-(Analítico!AT$1&gt;='Gastos Gerais'!$D$4:$D$999),-(Analítico!AT$1&lt;='Gastos Gerais'!$E$4:$E$999),-('Gastos Gerais'!$C$4:$C$999))</f>
        <v>0</v>
      </c>
      <c r="AU137" s="149">
        <f>SUMPRODUCT(-('Gastos Gerais'!$B$4:$B$999=Analítico!$B137),-(Analítico!AU$1&gt;='Gastos Gerais'!$D$4:$D$999),-(Analítico!AU$1&lt;='Gastos Gerais'!$E$4:$E$999),-('Gastos Gerais'!$C$4:$C$999))</f>
        <v>0</v>
      </c>
      <c r="AV137" s="149">
        <f>SUMPRODUCT(-('Gastos Gerais'!$B$4:$B$999=Analítico!$B137),-(Analítico!AV$1&gt;='Gastos Gerais'!$D$4:$D$999),-(Analítico!AV$1&lt;='Gastos Gerais'!$E$4:$E$999),-('Gastos Gerais'!$C$4:$C$999))</f>
        <v>0</v>
      </c>
      <c r="AW137" s="149">
        <f>SUMPRODUCT(-('Gastos Gerais'!$B$4:$B$999=Analítico!$B137),-(Analítico!AW$1&gt;='Gastos Gerais'!$D$4:$D$999),-(Analítico!AW$1&lt;='Gastos Gerais'!$E$4:$E$999),-('Gastos Gerais'!$C$4:$C$999))</f>
        <v>0</v>
      </c>
      <c r="AX137" s="149">
        <f>SUMPRODUCT(-('Gastos Gerais'!$B$4:$B$999=Analítico!$B137),-(Analítico!AX$1&gt;='Gastos Gerais'!$D$4:$D$999),-(Analítico!AX$1&lt;='Gastos Gerais'!$E$4:$E$999),-('Gastos Gerais'!$C$4:$C$999))</f>
        <v>0</v>
      </c>
      <c r="AY137" s="144">
        <f t="shared" si="53"/>
        <v>198000</v>
      </c>
      <c r="AZ137" s="156">
        <f t="shared" ca="1" si="54"/>
        <v>1.6526012725860109E-3</v>
      </c>
      <c r="BJ137" s="247"/>
      <c r="BK137" s="247"/>
    </row>
    <row r="138" spans="1:63" s="99" customFormat="1" ht="23.25" customHeight="1">
      <c r="A138" s="216" t="s">
        <v>416</v>
      </c>
      <c r="B138" s="219" t="s">
        <v>485</v>
      </c>
      <c r="C138" s="149">
        <f>SUMPRODUCT(-('Gastos Gerais'!$B$4:$B$999=Analítico!$B138),-(Analítico!C$1&gt;='Gastos Gerais'!$D$4:$D$999),-(Analítico!C$1&lt;='Gastos Gerais'!$E$4:$E$999),-('Gastos Gerais'!$C$4:$C$999))</f>
        <v>0</v>
      </c>
      <c r="D138" s="149">
        <f>SUMPRODUCT(-('Gastos Gerais'!$B$4:$B$999=Analítico!$B138),-(Analítico!D$1&gt;='Gastos Gerais'!$D$4:$D$999),-(Analítico!D$1&lt;='Gastos Gerais'!$E$4:$E$999),-('Gastos Gerais'!$C$4:$C$999))</f>
        <v>0</v>
      </c>
      <c r="E138" s="149">
        <f>SUMPRODUCT(-('Gastos Gerais'!$B$4:$B$999=Analítico!$B138),-(Analítico!E$1&gt;='Gastos Gerais'!$D$4:$D$999),-(Analítico!E$1&lt;='Gastos Gerais'!$E$4:$E$999),-('Gastos Gerais'!$C$4:$C$999))</f>
        <v>0</v>
      </c>
      <c r="F138" s="149">
        <f>SUMPRODUCT(-('Gastos Gerais'!$B$4:$B$999=Analítico!$B138),-(Analítico!F$1&gt;='Gastos Gerais'!$D$4:$D$999),-(Analítico!F$1&lt;='Gastos Gerais'!$E$4:$E$999),-('Gastos Gerais'!$C$4:$C$999))</f>
        <v>3000</v>
      </c>
      <c r="G138" s="149">
        <f>SUMPRODUCT(-('Gastos Gerais'!$B$4:$B$999=Analítico!$B138),-(Analítico!G$1&gt;='Gastos Gerais'!$D$4:$D$999),-(Analítico!G$1&lt;='Gastos Gerais'!$E$4:$E$999),-('Gastos Gerais'!$C$4:$C$999))</f>
        <v>3000</v>
      </c>
      <c r="H138" s="149">
        <f>SUMPRODUCT(-('Gastos Gerais'!$B$4:$B$999=Analítico!$B138),-(Analítico!H$1&gt;='Gastos Gerais'!$D$4:$D$999),-(Analítico!H$1&lt;='Gastos Gerais'!$E$4:$E$999),-('Gastos Gerais'!$C$4:$C$999))</f>
        <v>3000</v>
      </c>
      <c r="I138" s="149">
        <f>SUMPRODUCT(-('Gastos Gerais'!$B$4:$B$999=Analítico!$B138),-(Analítico!I$1&gt;='Gastos Gerais'!$D$4:$D$999),-(Analítico!I$1&lt;='Gastos Gerais'!$E$4:$E$999),-('Gastos Gerais'!$C$4:$C$999))</f>
        <v>0</v>
      </c>
      <c r="J138" s="149">
        <f>SUMPRODUCT(-('Gastos Gerais'!$B$4:$B$999=Analítico!$B138),-(Analítico!J$1&gt;='Gastos Gerais'!$D$4:$D$999),-(Analítico!J$1&lt;='Gastos Gerais'!$E$4:$E$999),-('Gastos Gerais'!$C$4:$C$999))</f>
        <v>3000</v>
      </c>
      <c r="K138" s="149">
        <f>SUMPRODUCT(-('Gastos Gerais'!$B$4:$B$999=Analítico!$B138),-(Analítico!K$1&gt;='Gastos Gerais'!$D$4:$D$999),-(Analítico!K$1&lt;='Gastos Gerais'!$E$4:$E$999),-('Gastos Gerais'!$C$4:$C$999))</f>
        <v>3000</v>
      </c>
      <c r="L138" s="149">
        <f>SUMPRODUCT(-('Gastos Gerais'!$B$4:$B$999=Analítico!$B138),-(Analítico!L$1&gt;='Gastos Gerais'!$D$4:$D$999),-(Analítico!L$1&lt;='Gastos Gerais'!$E$4:$E$999),-('Gastos Gerais'!$C$4:$C$999))</f>
        <v>3000</v>
      </c>
      <c r="M138" s="149">
        <f>SUMPRODUCT(-('Gastos Gerais'!$B$4:$B$999=Analítico!$B138),-(Analítico!M$1&gt;='Gastos Gerais'!$D$4:$D$999),-(Analítico!M$1&lt;='Gastos Gerais'!$E$4:$E$999),-('Gastos Gerais'!$C$4:$C$999))</f>
        <v>3000</v>
      </c>
      <c r="N138" s="149">
        <f>SUMPRODUCT(-('Gastos Gerais'!$B$4:$B$999=Analítico!$B138),-(Analítico!N$1&gt;='Gastos Gerais'!$D$4:$D$999),-(Analítico!N$1&lt;='Gastos Gerais'!$E$4:$E$999),-('Gastos Gerais'!$C$4:$C$999))</f>
        <v>3000</v>
      </c>
      <c r="O138" s="149">
        <f>SUMPRODUCT(-('Gastos Gerais'!$B$4:$B$999=Analítico!$B138),-(Analítico!O$1&gt;='Gastos Gerais'!$D$4:$D$999),-(Analítico!O$1&lt;='Gastos Gerais'!$E$4:$E$999),-('Gastos Gerais'!$C$4:$C$999))</f>
        <v>3000</v>
      </c>
      <c r="P138" s="149">
        <f>SUMPRODUCT(-('Gastos Gerais'!$B$4:$B$999=Analítico!$B138),-(Analítico!P$1&gt;='Gastos Gerais'!$D$4:$D$999),-(Analítico!P$1&lt;='Gastos Gerais'!$E$4:$E$999),-('Gastos Gerais'!$C$4:$C$999))</f>
        <v>3000</v>
      </c>
      <c r="Q138" s="149">
        <f>SUMPRODUCT(-('Gastos Gerais'!$B$4:$B$999=Analítico!$B138),-(Analítico!Q$1&gt;='Gastos Gerais'!$D$4:$D$999),-(Analítico!Q$1&lt;='Gastos Gerais'!$E$4:$E$999),-('Gastos Gerais'!$C$4:$C$999))</f>
        <v>3000</v>
      </c>
      <c r="R138" s="149">
        <f>SUMPRODUCT(-('Gastos Gerais'!$B$4:$B$999=Analítico!$B138),-(Analítico!R$1&gt;='Gastos Gerais'!$D$4:$D$999),-(Analítico!R$1&lt;='Gastos Gerais'!$E$4:$E$999),-('Gastos Gerais'!$C$4:$C$999))</f>
        <v>3000</v>
      </c>
      <c r="S138" s="149">
        <f>SUMPRODUCT(-('Gastos Gerais'!$B$4:$B$999=Analítico!$B138),-(Analítico!S$1&gt;='Gastos Gerais'!$D$4:$D$999),-(Analítico!S$1&lt;='Gastos Gerais'!$E$4:$E$999),-('Gastos Gerais'!$C$4:$C$999))</f>
        <v>3000</v>
      </c>
      <c r="T138" s="149">
        <f>SUMPRODUCT(-('Gastos Gerais'!$B$4:$B$999=Analítico!$B138),-(Analítico!T$1&gt;='Gastos Gerais'!$D$4:$D$999),-(Analítico!T$1&lt;='Gastos Gerais'!$E$4:$E$999),-('Gastos Gerais'!$C$4:$C$999))</f>
        <v>3000</v>
      </c>
      <c r="U138" s="149">
        <f>SUMPRODUCT(-('Gastos Gerais'!$B$4:$B$999=Analítico!$B138),-(Analítico!U$1&gt;='Gastos Gerais'!$D$4:$D$999),-(Analítico!U$1&lt;='Gastos Gerais'!$E$4:$E$999),-('Gastos Gerais'!$C$4:$C$999))</f>
        <v>3000</v>
      </c>
      <c r="V138" s="149">
        <f>SUMPRODUCT(-('Gastos Gerais'!$B$4:$B$999=Analítico!$B138),-(Analítico!V$1&gt;='Gastos Gerais'!$D$4:$D$999),-(Analítico!V$1&lt;='Gastos Gerais'!$E$4:$E$999),-('Gastos Gerais'!$C$4:$C$999))</f>
        <v>3000</v>
      </c>
      <c r="W138" s="149">
        <f>SUMPRODUCT(-('Gastos Gerais'!$B$4:$B$999=Analítico!$B138),-(Analítico!W$1&gt;='Gastos Gerais'!$D$4:$D$999),-(Analítico!W$1&lt;='Gastos Gerais'!$E$4:$E$999),-('Gastos Gerais'!$C$4:$C$999))</f>
        <v>3000</v>
      </c>
      <c r="X138" s="149">
        <f>SUMPRODUCT(-('Gastos Gerais'!$B$4:$B$999=Analítico!$B138),-(Analítico!X$1&gt;='Gastos Gerais'!$D$4:$D$999),-(Analítico!X$1&lt;='Gastos Gerais'!$E$4:$E$999),-('Gastos Gerais'!$C$4:$C$999))</f>
        <v>3000</v>
      </c>
      <c r="Y138" s="149">
        <f>SUMPRODUCT(-('Gastos Gerais'!$B$4:$B$999=Analítico!$B138),-(Analítico!Y$1&gt;='Gastos Gerais'!$D$4:$D$999),-(Analítico!Y$1&lt;='Gastos Gerais'!$E$4:$E$999),-('Gastos Gerais'!$C$4:$C$999))</f>
        <v>3000</v>
      </c>
      <c r="Z138" s="149">
        <f>SUMPRODUCT(-('Gastos Gerais'!$B$4:$B$999=Analítico!$B138),-(Analítico!Z$1&gt;='Gastos Gerais'!$D$4:$D$999),-(Analítico!Z$1&lt;='Gastos Gerais'!$E$4:$E$999),-('Gastos Gerais'!$C$4:$C$999))</f>
        <v>3000</v>
      </c>
      <c r="AA138" s="149">
        <f>SUMPRODUCT(-('Gastos Gerais'!$B$4:$B$999=Analítico!$B138),-(Analítico!AA$1&gt;='Gastos Gerais'!$D$4:$D$999),-(Analítico!AA$1&lt;='Gastos Gerais'!$E$4:$E$999),-('Gastos Gerais'!$C$4:$C$999))</f>
        <v>3000</v>
      </c>
      <c r="AB138" s="149">
        <f>SUMPRODUCT(-('Gastos Gerais'!$B$4:$B$999=Analítico!$B138),-(Analítico!AB$1&gt;='Gastos Gerais'!$D$4:$D$999),-(Analítico!AB$1&lt;='Gastos Gerais'!$E$4:$E$999),-('Gastos Gerais'!$C$4:$C$999))</f>
        <v>3000</v>
      </c>
      <c r="AC138" s="149">
        <f>SUMPRODUCT(-('Gastos Gerais'!$B$4:$B$999=Analítico!$B138),-(Analítico!AC$1&gt;='Gastos Gerais'!$D$4:$D$999),-(Analítico!AC$1&lt;='Gastos Gerais'!$E$4:$E$999),-('Gastos Gerais'!$C$4:$C$999))</f>
        <v>3000</v>
      </c>
      <c r="AD138" s="149">
        <f>SUMPRODUCT(-('Gastos Gerais'!$B$4:$B$999=Analítico!$B138),-(Analítico!AD$1&gt;='Gastos Gerais'!$D$4:$D$999),-(Analítico!AD$1&lt;='Gastos Gerais'!$E$4:$E$999),-('Gastos Gerais'!$C$4:$C$999))</f>
        <v>3000</v>
      </c>
      <c r="AE138" s="149">
        <f>SUMPRODUCT(-('Gastos Gerais'!$B$4:$B$999=Analítico!$B138),-(Analítico!AE$1&gt;='Gastos Gerais'!$D$4:$D$999),-(Analítico!AE$1&lt;='Gastos Gerais'!$E$4:$E$999),-('Gastos Gerais'!$C$4:$C$999))</f>
        <v>3000</v>
      </c>
      <c r="AF138" s="149">
        <f>SUMPRODUCT(-('Gastos Gerais'!$B$4:$B$999=Analítico!$B138),-(Analítico!AF$1&gt;='Gastos Gerais'!$D$4:$D$999),-(Analítico!AF$1&lt;='Gastos Gerais'!$E$4:$E$999),-('Gastos Gerais'!$C$4:$C$999))</f>
        <v>3000</v>
      </c>
      <c r="AG138" s="149">
        <f>SUMPRODUCT(-('Gastos Gerais'!$B$4:$B$999=Analítico!$B138),-(Analítico!AG$1&gt;='Gastos Gerais'!$D$4:$D$999),-(Analítico!AG$1&lt;='Gastos Gerais'!$E$4:$E$999),-('Gastos Gerais'!$C$4:$C$999))</f>
        <v>3000</v>
      </c>
      <c r="AH138" s="149">
        <f>SUMPRODUCT(-('Gastos Gerais'!$B$4:$B$999=Analítico!$B138),-(Analítico!AH$1&gt;='Gastos Gerais'!$D$4:$D$999),-(Analítico!AH$1&lt;='Gastos Gerais'!$E$4:$E$999),-('Gastos Gerais'!$C$4:$C$999))</f>
        <v>3000</v>
      </c>
      <c r="AI138" s="149">
        <f>SUMPRODUCT(-('Gastos Gerais'!$B$4:$B$999=Analítico!$B138),-(Analítico!AI$1&gt;='Gastos Gerais'!$D$4:$D$999),-(Analítico!AI$1&lt;='Gastos Gerais'!$E$4:$E$999),-('Gastos Gerais'!$C$4:$C$999))</f>
        <v>3000</v>
      </c>
      <c r="AJ138" s="149">
        <f>SUMPRODUCT(-('Gastos Gerais'!$B$4:$B$999=Analítico!$B138),-(Analítico!AJ$1&gt;='Gastos Gerais'!$D$4:$D$999),-(Analítico!AJ$1&lt;='Gastos Gerais'!$E$4:$E$999),-('Gastos Gerais'!$C$4:$C$999))</f>
        <v>3000</v>
      </c>
      <c r="AK138" s="149">
        <f>SUMPRODUCT(-('Gastos Gerais'!$B$4:$B$999=Analítico!$B138),-(Analítico!AK$1&gt;='Gastos Gerais'!$D$4:$D$999),-(Analítico!AK$1&lt;='Gastos Gerais'!$E$4:$E$999),-('Gastos Gerais'!$C$4:$C$999))</f>
        <v>3000</v>
      </c>
      <c r="AL138" s="149">
        <f>SUMPRODUCT(-('Gastos Gerais'!$B$4:$B$999=Analítico!$B138),-(Analítico!AL$1&gt;='Gastos Gerais'!$D$4:$D$999),-(Analítico!AL$1&lt;='Gastos Gerais'!$E$4:$E$999),-('Gastos Gerais'!$C$4:$C$999))</f>
        <v>3000</v>
      </c>
      <c r="AM138" s="149">
        <f>SUMPRODUCT(-('Gastos Gerais'!$B$4:$B$999=Analítico!$B138),-(Analítico!AM$1&gt;='Gastos Gerais'!$D$4:$D$999),-(Analítico!AM$1&lt;='Gastos Gerais'!$E$4:$E$999),-('Gastos Gerais'!$C$4:$C$999))</f>
        <v>3000</v>
      </c>
      <c r="AN138" s="149">
        <f>SUMPRODUCT(-('Gastos Gerais'!$B$4:$B$999=Analítico!$B138),-(Analítico!AN$1&gt;='Gastos Gerais'!$D$4:$D$999),-(Analítico!AN$1&lt;='Gastos Gerais'!$E$4:$E$999),-('Gastos Gerais'!$C$4:$C$999))</f>
        <v>3000</v>
      </c>
      <c r="AO138" s="149">
        <f>SUMPRODUCT(-('Gastos Gerais'!$B$4:$B$999=Analítico!$B138),-(Analítico!AO$1&gt;='Gastos Gerais'!$D$4:$D$999),-(Analítico!AO$1&lt;='Gastos Gerais'!$E$4:$E$999),-('Gastos Gerais'!$C$4:$C$999))</f>
        <v>3000</v>
      </c>
      <c r="AP138" s="149">
        <f>SUMPRODUCT(-('Gastos Gerais'!$B$4:$B$999=Analítico!$B138),-(Analítico!AP$1&gt;='Gastos Gerais'!$D$4:$D$999),-(Analítico!AP$1&lt;='Gastos Gerais'!$E$4:$E$999),-('Gastos Gerais'!$C$4:$C$999))</f>
        <v>3000</v>
      </c>
      <c r="AQ138" s="149">
        <f>SUMPRODUCT(-('Gastos Gerais'!$B$4:$B$999=Analítico!$B138),-(Analítico!AQ$1&gt;='Gastos Gerais'!$D$4:$D$999),-(Analítico!AQ$1&lt;='Gastos Gerais'!$E$4:$E$999),-('Gastos Gerais'!$C$4:$C$999))</f>
        <v>3000</v>
      </c>
      <c r="AR138" s="149">
        <f>SUMPRODUCT(-('Gastos Gerais'!$B$4:$B$999=Analítico!$B138),-(Analítico!AR$1&gt;='Gastos Gerais'!$D$4:$D$999),-(Analítico!AR$1&lt;='Gastos Gerais'!$E$4:$E$999),-('Gastos Gerais'!$C$4:$C$999))</f>
        <v>3000</v>
      </c>
      <c r="AS138" s="149">
        <f>SUMPRODUCT(-('Gastos Gerais'!$B$4:$B$999=Analítico!$B138),-(Analítico!AS$1&gt;='Gastos Gerais'!$D$4:$D$999),-(Analítico!AS$1&lt;='Gastos Gerais'!$E$4:$E$999),-('Gastos Gerais'!$C$4:$C$999))</f>
        <v>0</v>
      </c>
      <c r="AT138" s="149">
        <f>SUMPRODUCT(-('Gastos Gerais'!$B$4:$B$999=Analítico!$B138),-(Analítico!AT$1&gt;='Gastos Gerais'!$D$4:$D$999),-(Analítico!AT$1&lt;='Gastos Gerais'!$E$4:$E$999),-('Gastos Gerais'!$C$4:$C$999))</f>
        <v>0</v>
      </c>
      <c r="AU138" s="149">
        <f>SUMPRODUCT(-('Gastos Gerais'!$B$4:$B$999=Analítico!$B138),-(Analítico!AU$1&gt;='Gastos Gerais'!$D$4:$D$999),-(Analítico!AU$1&lt;='Gastos Gerais'!$E$4:$E$999),-('Gastos Gerais'!$C$4:$C$999))</f>
        <v>0</v>
      </c>
      <c r="AV138" s="149">
        <f>SUMPRODUCT(-('Gastos Gerais'!$B$4:$B$999=Analítico!$B138),-(Analítico!AV$1&gt;='Gastos Gerais'!$D$4:$D$999),-(Analítico!AV$1&lt;='Gastos Gerais'!$E$4:$E$999),-('Gastos Gerais'!$C$4:$C$999))</f>
        <v>0</v>
      </c>
      <c r="AW138" s="149">
        <f>SUMPRODUCT(-('Gastos Gerais'!$B$4:$B$999=Analítico!$B138),-(Analítico!AW$1&gt;='Gastos Gerais'!$D$4:$D$999),-(Analítico!AW$1&lt;='Gastos Gerais'!$E$4:$E$999),-('Gastos Gerais'!$C$4:$C$999))</f>
        <v>0</v>
      </c>
      <c r="AX138" s="149">
        <f>SUMPRODUCT(-('Gastos Gerais'!$B$4:$B$999=Analítico!$B138),-(Analítico!AX$1&gt;='Gastos Gerais'!$D$4:$D$999),-(Analítico!AX$1&lt;='Gastos Gerais'!$E$4:$E$999),-('Gastos Gerais'!$C$4:$C$999))</f>
        <v>0</v>
      </c>
      <c r="AY138" s="144">
        <f t="shared" si="53"/>
        <v>114000</v>
      </c>
      <c r="AZ138" s="156">
        <f t="shared" ca="1" si="54"/>
        <v>9.5149770239800623E-4</v>
      </c>
      <c r="BJ138" s="247"/>
      <c r="BK138" s="247"/>
    </row>
    <row r="139" spans="1:63" s="99" customFormat="1" ht="23.25" customHeight="1">
      <c r="A139" s="216" t="s">
        <v>417</v>
      </c>
      <c r="B139" s="219" t="s">
        <v>486</v>
      </c>
      <c r="C139" s="149">
        <f>SUMPRODUCT(-('Gastos Gerais'!$B$4:$B$999=Analítico!$B139),-(Analítico!C$1&gt;='Gastos Gerais'!$D$4:$D$999),-(Analítico!C$1&lt;='Gastos Gerais'!$E$4:$E$999),-('Gastos Gerais'!$C$4:$C$999))</f>
        <v>0</v>
      </c>
      <c r="D139" s="149">
        <f>SUMPRODUCT(-('Gastos Gerais'!$B$4:$B$999=Analítico!$B139),-(Analítico!D$1&gt;='Gastos Gerais'!$D$4:$D$999),-(Analítico!D$1&lt;='Gastos Gerais'!$E$4:$E$999),-('Gastos Gerais'!$C$4:$C$999))</f>
        <v>0</v>
      </c>
      <c r="E139" s="149">
        <f>SUMPRODUCT(-('Gastos Gerais'!$B$4:$B$999=Analítico!$B139),-(Analítico!E$1&gt;='Gastos Gerais'!$D$4:$D$999),-(Analítico!E$1&lt;='Gastos Gerais'!$E$4:$E$999),-('Gastos Gerais'!$C$4:$C$999))</f>
        <v>0</v>
      </c>
      <c r="F139" s="149">
        <f>SUMPRODUCT(-('Gastos Gerais'!$B$4:$B$999=Analítico!$B139),-(Analítico!F$1&gt;='Gastos Gerais'!$D$4:$D$999),-(Analítico!F$1&lt;='Gastos Gerais'!$E$4:$E$999),-('Gastos Gerais'!$C$4:$C$999))</f>
        <v>0</v>
      </c>
      <c r="G139" s="149">
        <f>SUMPRODUCT(-('Gastos Gerais'!$B$4:$B$999=Analítico!$B139),-(Analítico!G$1&gt;='Gastos Gerais'!$D$4:$D$999),-(Analítico!G$1&lt;='Gastos Gerais'!$E$4:$E$999),-('Gastos Gerais'!$C$4:$C$999))</f>
        <v>0</v>
      </c>
      <c r="H139" s="149">
        <f>SUMPRODUCT(-('Gastos Gerais'!$B$4:$B$999=Analítico!$B139),-(Analítico!H$1&gt;='Gastos Gerais'!$D$4:$D$999),-(Analítico!H$1&lt;='Gastos Gerais'!$E$4:$E$999),-('Gastos Gerais'!$C$4:$C$999))</f>
        <v>0</v>
      </c>
      <c r="I139" s="149">
        <f>SUMPRODUCT(-('Gastos Gerais'!$B$4:$B$999=Analítico!$B139),-(Analítico!I$1&gt;='Gastos Gerais'!$D$4:$D$999),-(Analítico!I$1&lt;='Gastos Gerais'!$E$4:$E$999),-('Gastos Gerais'!$C$4:$C$999))</f>
        <v>0</v>
      </c>
      <c r="J139" s="149">
        <f>SUMPRODUCT(-('Gastos Gerais'!$B$4:$B$999=Analítico!$B139),-(Analítico!J$1&gt;='Gastos Gerais'!$D$4:$D$999),-(Analítico!J$1&lt;='Gastos Gerais'!$E$4:$E$999),-('Gastos Gerais'!$C$4:$C$999))</f>
        <v>0</v>
      </c>
      <c r="K139" s="149">
        <f>SUMPRODUCT(-('Gastos Gerais'!$B$4:$B$999=Analítico!$B139),-(Analítico!K$1&gt;='Gastos Gerais'!$D$4:$D$999),-(Analítico!K$1&lt;='Gastos Gerais'!$E$4:$E$999),-('Gastos Gerais'!$C$4:$C$999))</f>
        <v>0</v>
      </c>
      <c r="L139" s="149">
        <f>SUMPRODUCT(-('Gastos Gerais'!$B$4:$B$999=Analítico!$B139),-(Analítico!L$1&gt;='Gastos Gerais'!$D$4:$D$999),-(Analítico!L$1&lt;='Gastos Gerais'!$E$4:$E$999),-('Gastos Gerais'!$C$4:$C$999))</f>
        <v>0</v>
      </c>
      <c r="M139" s="149">
        <f>SUMPRODUCT(-('Gastos Gerais'!$B$4:$B$999=Analítico!$B139),-(Analítico!M$1&gt;='Gastos Gerais'!$D$4:$D$999),-(Analítico!M$1&lt;='Gastos Gerais'!$E$4:$E$999),-('Gastos Gerais'!$C$4:$C$999))</f>
        <v>0</v>
      </c>
      <c r="N139" s="149">
        <f>SUMPRODUCT(-('Gastos Gerais'!$B$4:$B$999=Analítico!$B139),-(Analítico!N$1&gt;='Gastos Gerais'!$D$4:$D$999),-(Analítico!N$1&lt;='Gastos Gerais'!$E$4:$E$999),-('Gastos Gerais'!$C$4:$C$999))</f>
        <v>0</v>
      </c>
      <c r="O139" s="149">
        <f>SUMPRODUCT(-('Gastos Gerais'!$B$4:$B$999=Analítico!$B139),-(Analítico!O$1&gt;='Gastos Gerais'!$D$4:$D$999),-(Analítico!O$1&lt;='Gastos Gerais'!$E$4:$E$999),-('Gastos Gerais'!$C$4:$C$999))</f>
        <v>35000</v>
      </c>
      <c r="P139" s="149">
        <f>SUMPRODUCT(-('Gastos Gerais'!$B$4:$B$999=Analítico!$B139),-(Analítico!P$1&gt;='Gastos Gerais'!$D$4:$D$999),-(Analítico!P$1&lt;='Gastos Gerais'!$E$4:$E$999),-('Gastos Gerais'!$C$4:$C$999))</f>
        <v>35000</v>
      </c>
      <c r="Q139" s="149">
        <f>SUMPRODUCT(-('Gastos Gerais'!$B$4:$B$999=Analítico!$B139),-(Analítico!Q$1&gt;='Gastos Gerais'!$D$4:$D$999),-(Analítico!Q$1&lt;='Gastos Gerais'!$E$4:$E$999),-('Gastos Gerais'!$C$4:$C$999))</f>
        <v>0</v>
      </c>
      <c r="R139" s="149">
        <f>SUMPRODUCT(-('Gastos Gerais'!$B$4:$B$999=Analítico!$B139),-(Analítico!R$1&gt;='Gastos Gerais'!$D$4:$D$999),-(Analítico!R$1&lt;='Gastos Gerais'!$E$4:$E$999),-('Gastos Gerais'!$C$4:$C$999))</f>
        <v>0</v>
      </c>
      <c r="S139" s="149">
        <f>SUMPRODUCT(-('Gastos Gerais'!$B$4:$B$999=Analítico!$B139),-(Analítico!S$1&gt;='Gastos Gerais'!$D$4:$D$999),-(Analítico!S$1&lt;='Gastos Gerais'!$E$4:$E$999),-('Gastos Gerais'!$C$4:$C$999))</f>
        <v>0</v>
      </c>
      <c r="T139" s="149">
        <f>SUMPRODUCT(-('Gastos Gerais'!$B$4:$B$999=Analítico!$B139),-(Analítico!T$1&gt;='Gastos Gerais'!$D$4:$D$999),-(Analítico!T$1&lt;='Gastos Gerais'!$E$4:$E$999),-('Gastos Gerais'!$C$4:$C$999))</f>
        <v>0</v>
      </c>
      <c r="U139" s="149">
        <f>SUMPRODUCT(-('Gastos Gerais'!$B$4:$B$999=Analítico!$B139),-(Analítico!U$1&gt;='Gastos Gerais'!$D$4:$D$999),-(Analítico!U$1&lt;='Gastos Gerais'!$E$4:$E$999),-('Gastos Gerais'!$C$4:$C$999))</f>
        <v>0</v>
      </c>
      <c r="V139" s="149">
        <f>SUMPRODUCT(-('Gastos Gerais'!$B$4:$B$999=Analítico!$B139),-(Analítico!V$1&gt;='Gastos Gerais'!$D$4:$D$999),-(Analítico!V$1&lt;='Gastos Gerais'!$E$4:$E$999),-('Gastos Gerais'!$C$4:$C$999))</f>
        <v>0</v>
      </c>
      <c r="W139" s="149">
        <f>SUMPRODUCT(-('Gastos Gerais'!$B$4:$B$999=Analítico!$B139),-(Analítico!W$1&gt;='Gastos Gerais'!$D$4:$D$999),-(Analítico!W$1&lt;='Gastos Gerais'!$E$4:$E$999),-('Gastos Gerais'!$C$4:$C$999))</f>
        <v>0</v>
      </c>
      <c r="X139" s="149">
        <f>SUMPRODUCT(-('Gastos Gerais'!$B$4:$B$999=Analítico!$B139),-(Analítico!X$1&gt;='Gastos Gerais'!$D$4:$D$999),-(Analítico!X$1&lt;='Gastos Gerais'!$E$4:$E$999),-('Gastos Gerais'!$C$4:$C$999))</f>
        <v>0</v>
      </c>
      <c r="Y139" s="149">
        <f>SUMPRODUCT(-('Gastos Gerais'!$B$4:$B$999=Analítico!$B139),-(Analítico!Y$1&gt;='Gastos Gerais'!$D$4:$D$999),-(Analítico!Y$1&lt;='Gastos Gerais'!$E$4:$E$999),-('Gastos Gerais'!$C$4:$C$999))</f>
        <v>0</v>
      </c>
      <c r="Z139" s="149">
        <f>SUMPRODUCT(-('Gastos Gerais'!$B$4:$B$999=Analítico!$B139),-(Analítico!Z$1&gt;='Gastos Gerais'!$D$4:$D$999),-(Analítico!Z$1&lt;='Gastos Gerais'!$E$4:$E$999),-('Gastos Gerais'!$C$4:$C$999))</f>
        <v>0</v>
      </c>
      <c r="AA139" s="149">
        <f>SUMPRODUCT(-('Gastos Gerais'!$B$4:$B$999=Analítico!$B139),-(Analítico!AA$1&gt;='Gastos Gerais'!$D$4:$D$999),-(Analítico!AA$1&lt;='Gastos Gerais'!$E$4:$E$999),-('Gastos Gerais'!$C$4:$C$999))</f>
        <v>35000</v>
      </c>
      <c r="AB139" s="149">
        <f>SUMPRODUCT(-('Gastos Gerais'!$B$4:$B$999=Analítico!$B139),-(Analítico!AB$1&gt;='Gastos Gerais'!$D$4:$D$999),-(Analítico!AB$1&lt;='Gastos Gerais'!$E$4:$E$999),-('Gastos Gerais'!$C$4:$C$999))</f>
        <v>35000</v>
      </c>
      <c r="AC139" s="149">
        <f>SUMPRODUCT(-('Gastos Gerais'!$B$4:$B$999=Analítico!$B139),-(Analítico!AC$1&gt;='Gastos Gerais'!$D$4:$D$999),-(Analítico!AC$1&lt;='Gastos Gerais'!$E$4:$E$999),-('Gastos Gerais'!$C$4:$C$999))</f>
        <v>0</v>
      </c>
      <c r="AD139" s="149">
        <f>SUMPRODUCT(-('Gastos Gerais'!$B$4:$B$999=Analítico!$B139),-(Analítico!AD$1&gt;='Gastos Gerais'!$D$4:$D$999),-(Analítico!AD$1&lt;='Gastos Gerais'!$E$4:$E$999),-('Gastos Gerais'!$C$4:$C$999))</f>
        <v>0</v>
      </c>
      <c r="AE139" s="149">
        <f>SUMPRODUCT(-('Gastos Gerais'!$B$4:$B$999=Analítico!$B139),-(Analítico!AE$1&gt;='Gastos Gerais'!$D$4:$D$999),-(Analítico!AE$1&lt;='Gastos Gerais'!$E$4:$E$999),-('Gastos Gerais'!$C$4:$C$999))</f>
        <v>0</v>
      </c>
      <c r="AF139" s="149">
        <f>SUMPRODUCT(-('Gastos Gerais'!$B$4:$B$999=Analítico!$B139),-(Analítico!AF$1&gt;='Gastos Gerais'!$D$4:$D$999),-(Analítico!AF$1&lt;='Gastos Gerais'!$E$4:$E$999),-('Gastos Gerais'!$C$4:$C$999))</f>
        <v>0</v>
      </c>
      <c r="AG139" s="149">
        <f>SUMPRODUCT(-('Gastos Gerais'!$B$4:$B$999=Analítico!$B139),-(Analítico!AG$1&gt;='Gastos Gerais'!$D$4:$D$999),-(Analítico!AG$1&lt;='Gastos Gerais'!$E$4:$E$999),-('Gastos Gerais'!$C$4:$C$999))</f>
        <v>0</v>
      </c>
      <c r="AH139" s="149">
        <f>SUMPRODUCT(-('Gastos Gerais'!$B$4:$B$999=Analítico!$B139),-(Analítico!AH$1&gt;='Gastos Gerais'!$D$4:$D$999),-(Analítico!AH$1&lt;='Gastos Gerais'!$E$4:$E$999),-('Gastos Gerais'!$C$4:$C$999))</f>
        <v>0</v>
      </c>
      <c r="AI139" s="149">
        <f>SUMPRODUCT(-('Gastos Gerais'!$B$4:$B$999=Analítico!$B139),-(Analítico!AI$1&gt;='Gastos Gerais'!$D$4:$D$999),-(Analítico!AI$1&lt;='Gastos Gerais'!$E$4:$E$999),-('Gastos Gerais'!$C$4:$C$999))</f>
        <v>0</v>
      </c>
      <c r="AJ139" s="149">
        <f>SUMPRODUCT(-('Gastos Gerais'!$B$4:$B$999=Analítico!$B139),-(Analítico!AJ$1&gt;='Gastos Gerais'!$D$4:$D$999),-(Analítico!AJ$1&lt;='Gastos Gerais'!$E$4:$E$999),-('Gastos Gerais'!$C$4:$C$999))</f>
        <v>0</v>
      </c>
      <c r="AK139" s="149">
        <f>SUMPRODUCT(-('Gastos Gerais'!$B$4:$B$999=Analítico!$B139),-(Analítico!AK$1&gt;='Gastos Gerais'!$D$4:$D$999),-(Analítico!AK$1&lt;='Gastos Gerais'!$E$4:$E$999),-('Gastos Gerais'!$C$4:$C$999))</f>
        <v>0</v>
      </c>
      <c r="AL139" s="149">
        <f>SUMPRODUCT(-('Gastos Gerais'!$B$4:$B$999=Analítico!$B139),-(Analítico!AL$1&gt;='Gastos Gerais'!$D$4:$D$999),-(Analítico!AL$1&lt;='Gastos Gerais'!$E$4:$E$999),-('Gastos Gerais'!$C$4:$C$999))</f>
        <v>0</v>
      </c>
      <c r="AM139" s="149">
        <f>SUMPRODUCT(-('Gastos Gerais'!$B$4:$B$999=Analítico!$B139),-(Analítico!AM$1&gt;='Gastos Gerais'!$D$4:$D$999),-(Analítico!AM$1&lt;='Gastos Gerais'!$E$4:$E$999),-('Gastos Gerais'!$C$4:$C$999))</f>
        <v>35000</v>
      </c>
      <c r="AN139" s="149">
        <f>SUMPRODUCT(-('Gastos Gerais'!$B$4:$B$999=Analítico!$B139),-(Analítico!AN$1&gt;='Gastos Gerais'!$D$4:$D$999),-(Analítico!AN$1&lt;='Gastos Gerais'!$E$4:$E$999),-('Gastos Gerais'!$C$4:$C$999))</f>
        <v>35000</v>
      </c>
      <c r="AO139" s="149">
        <f>SUMPRODUCT(-('Gastos Gerais'!$B$4:$B$999=Analítico!$B139),-(Analítico!AO$1&gt;='Gastos Gerais'!$D$4:$D$999),-(Analítico!AO$1&lt;='Gastos Gerais'!$E$4:$E$999),-('Gastos Gerais'!$C$4:$C$999))</f>
        <v>0</v>
      </c>
      <c r="AP139" s="149">
        <f>SUMPRODUCT(-('Gastos Gerais'!$B$4:$B$999=Analítico!$B139),-(Analítico!AP$1&gt;='Gastos Gerais'!$D$4:$D$999),-(Analítico!AP$1&lt;='Gastos Gerais'!$E$4:$E$999),-('Gastos Gerais'!$C$4:$C$999))</f>
        <v>0</v>
      </c>
      <c r="AQ139" s="149">
        <f>SUMPRODUCT(-('Gastos Gerais'!$B$4:$B$999=Analítico!$B139),-(Analítico!AQ$1&gt;='Gastos Gerais'!$D$4:$D$999),-(Analítico!AQ$1&lt;='Gastos Gerais'!$E$4:$E$999),-('Gastos Gerais'!$C$4:$C$999))</f>
        <v>0</v>
      </c>
      <c r="AR139" s="149">
        <f>SUMPRODUCT(-('Gastos Gerais'!$B$4:$B$999=Analítico!$B139),-(Analítico!AR$1&gt;='Gastos Gerais'!$D$4:$D$999),-(Analítico!AR$1&lt;='Gastos Gerais'!$E$4:$E$999),-('Gastos Gerais'!$C$4:$C$999))</f>
        <v>0</v>
      </c>
      <c r="AS139" s="149">
        <f>SUMPRODUCT(-('Gastos Gerais'!$B$4:$B$999=Analítico!$B139),-(Analítico!AS$1&gt;='Gastos Gerais'!$D$4:$D$999),-(Analítico!AS$1&lt;='Gastos Gerais'!$E$4:$E$999),-('Gastos Gerais'!$C$4:$C$999))</f>
        <v>0</v>
      </c>
      <c r="AT139" s="149">
        <f>SUMPRODUCT(-('Gastos Gerais'!$B$4:$B$999=Analítico!$B139),-(Analítico!AT$1&gt;='Gastos Gerais'!$D$4:$D$999),-(Analítico!AT$1&lt;='Gastos Gerais'!$E$4:$E$999),-('Gastos Gerais'!$C$4:$C$999))</f>
        <v>0</v>
      </c>
      <c r="AU139" s="149">
        <f>SUMPRODUCT(-('Gastos Gerais'!$B$4:$B$999=Analítico!$B139),-(Analítico!AU$1&gt;='Gastos Gerais'!$D$4:$D$999),-(Analítico!AU$1&lt;='Gastos Gerais'!$E$4:$E$999),-('Gastos Gerais'!$C$4:$C$999))</f>
        <v>0</v>
      </c>
      <c r="AV139" s="149">
        <f>SUMPRODUCT(-('Gastos Gerais'!$B$4:$B$999=Analítico!$B139),-(Analítico!AV$1&gt;='Gastos Gerais'!$D$4:$D$999),-(Analítico!AV$1&lt;='Gastos Gerais'!$E$4:$E$999),-('Gastos Gerais'!$C$4:$C$999))</f>
        <v>0</v>
      </c>
      <c r="AW139" s="149">
        <f>SUMPRODUCT(-('Gastos Gerais'!$B$4:$B$999=Analítico!$B139),-(Analítico!AW$1&gt;='Gastos Gerais'!$D$4:$D$999),-(Analítico!AW$1&lt;='Gastos Gerais'!$E$4:$E$999),-('Gastos Gerais'!$C$4:$C$999))</f>
        <v>0</v>
      </c>
      <c r="AX139" s="149">
        <f>SUMPRODUCT(-('Gastos Gerais'!$B$4:$B$999=Analítico!$B139),-(Analítico!AX$1&gt;='Gastos Gerais'!$D$4:$D$999),-(Analítico!AX$1&lt;='Gastos Gerais'!$E$4:$E$999),-('Gastos Gerais'!$C$4:$C$999))</f>
        <v>0</v>
      </c>
      <c r="AY139" s="144">
        <f t="shared" si="53"/>
        <v>210000</v>
      </c>
      <c r="AZ139" s="156">
        <f t="shared" ca="1" si="54"/>
        <v>1.7527589254700115E-3</v>
      </c>
      <c r="BJ139" s="247"/>
      <c r="BK139" s="247"/>
    </row>
    <row r="140" spans="1:63" s="99" customFormat="1" ht="23.25" customHeight="1">
      <c r="A140" s="216" t="s">
        <v>418</v>
      </c>
      <c r="B140" s="219" t="s">
        <v>487</v>
      </c>
      <c r="C140" s="149">
        <f>SUMPRODUCT(-('Gastos Gerais'!$B$4:$B$999=Analítico!$B140),-(Analítico!C$1&gt;='Gastos Gerais'!$D$4:$D$999),-(Analítico!C$1&lt;='Gastos Gerais'!$E$4:$E$999),-('Gastos Gerais'!$C$4:$C$999))</f>
        <v>0</v>
      </c>
      <c r="D140" s="149">
        <f>SUMPRODUCT(-('Gastos Gerais'!$B$4:$B$999=Analítico!$B140),-(Analítico!D$1&gt;='Gastos Gerais'!$D$4:$D$999),-(Analítico!D$1&lt;='Gastos Gerais'!$E$4:$E$999),-('Gastos Gerais'!$C$4:$C$999))</f>
        <v>0</v>
      </c>
      <c r="E140" s="149">
        <f>SUMPRODUCT(-('Gastos Gerais'!$B$4:$B$999=Analítico!$B140),-(Analítico!E$1&gt;='Gastos Gerais'!$D$4:$D$999),-(Analítico!E$1&lt;='Gastos Gerais'!$E$4:$E$999),-('Gastos Gerais'!$C$4:$C$999))</f>
        <v>0</v>
      </c>
      <c r="F140" s="149">
        <f>SUMPRODUCT(-('Gastos Gerais'!$B$4:$B$999=Analítico!$B140),-(Analítico!F$1&gt;='Gastos Gerais'!$D$4:$D$999),-(Analítico!F$1&lt;='Gastos Gerais'!$E$4:$E$999),-('Gastos Gerais'!$C$4:$C$999))</f>
        <v>0</v>
      </c>
      <c r="G140" s="149">
        <f>SUMPRODUCT(-('Gastos Gerais'!$B$4:$B$999=Analítico!$B140),-(Analítico!G$1&gt;='Gastos Gerais'!$D$4:$D$999),-(Analítico!G$1&lt;='Gastos Gerais'!$E$4:$E$999),-('Gastos Gerais'!$C$4:$C$999))</f>
        <v>0</v>
      </c>
      <c r="H140" s="149">
        <f>SUMPRODUCT(-('Gastos Gerais'!$B$4:$B$999=Analítico!$B140),-(Analítico!H$1&gt;='Gastos Gerais'!$D$4:$D$999),-(Analítico!H$1&lt;='Gastos Gerais'!$E$4:$E$999),-('Gastos Gerais'!$C$4:$C$999))</f>
        <v>0</v>
      </c>
      <c r="I140" s="149">
        <f>SUMPRODUCT(-('Gastos Gerais'!$B$4:$B$999=Analítico!$B140),-(Analítico!I$1&gt;='Gastos Gerais'!$D$4:$D$999),-(Analítico!I$1&lt;='Gastos Gerais'!$E$4:$E$999),-('Gastos Gerais'!$C$4:$C$999))</f>
        <v>0</v>
      </c>
      <c r="J140" s="149">
        <f>SUMPRODUCT(-('Gastos Gerais'!$B$4:$B$999=Analítico!$B140),-(Analítico!J$1&gt;='Gastos Gerais'!$D$4:$D$999),-(Analítico!J$1&lt;='Gastos Gerais'!$E$4:$E$999),-('Gastos Gerais'!$C$4:$C$999))</f>
        <v>0</v>
      </c>
      <c r="K140" s="149">
        <f>SUMPRODUCT(-('Gastos Gerais'!$B$4:$B$999=Analítico!$B140),-(Analítico!K$1&gt;='Gastos Gerais'!$D$4:$D$999),-(Analítico!K$1&lt;='Gastos Gerais'!$E$4:$E$999),-('Gastos Gerais'!$C$4:$C$999))</f>
        <v>0</v>
      </c>
      <c r="L140" s="149">
        <f>SUMPRODUCT(-('Gastos Gerais'!$B$4:$B$999=Analítico!$B140),-(Analítico!L$1&gt;='Gastos Gerais'!$D$4:$D$999),-(Analítico!L$1&lt;='Gastos Gerais'!$E$4:$E$999),-('Gastos Gerais'!$C$4:$C$999))</f>
        <v>0</v>
      </c>
      <c r="M140" s="149">
        <f>SUMPRODUCT(-('Gastos Gerais'!$B$4:$B$999=Analítico!$B140),-(Analítico!M$1&gt;='Gastos Gerais'!$D$4:$D$999),-(Analítico!M$1&lt;='Gastos Gerais'!$E$4:$E$999),-('Gastos Gerais'!$C$4:$C$999))</f>
        <v>0</v>
      </c>
      <c r="N140" s="149">
        <f>SUMPRODUCT(-('Gastos Gerais'!$B$4:$B$999=Analítico!$B140),-(Analítico!N$1&gt;='Gastos Gerais'!$D$4:$D$999),-(Analítico!N$1&lt;='Gastos Gerais'!$E$4:$E$999),-('Gastos Gerais'!$C$4:$C$999))</f>
        <v>0</v>
      </c>
      <c r="O140" s="149">
        <f>SUMPRODUCT(-('Gastos Gerais'!$B$4:$B$999=Analítico!$B140),-(Analítico!O$1&gt;='Gastos Gerais'!$D$4:$D$999),-(Analítico!O$1&lt;='Gastos Gerais'!$E$4:$E$999),-('Gastos Gerais'!$C$4:$C$999))</f>
        <v>62660</v>
      </c>
      <c r="P140" s="149">
        <f>SUMPRODUCT(-('Gastos Gerais'!$B$4:$B$999=Analítico!$B140),-(Analítico!P$1&gt;='Gastos Gerais'!$D$4:$D$999),-(Analítico!P$1&lt;='Gastos Gerais'!$E$4:$E$999),-('Gastos Gerais'!$C$4:$C$999))</f>
        <v>62660</v>
      </c>
      <c r="Q140" s="149">
        <f>SUMPRODUCT(-('Gastos Gerais'!$B$4:$B$999=Analítico!$B140),-(Analítico!Q$1&gt;='Gastos Gerais'!$D$4:$D$999),-(Analítico!Q$1&lt;='Gastos Gerais'!$E$4:$E$999),-('Gastos Gerais'!$C$4:$C$999))</f>
        <v>0</v>
      </c>
      <c r="R140" s="149">
        <f>SUMPRODUCT(-('Gastos Gerais'!$B$4:$B$999=Analítico!$B140),-(Analítico!R$1&gt;='Gastos Gerais'!$D$4:$D$999),-(Analítico!R$1&lt;='Gastos Gerais'!$E$4:$E$999),-('Gastos Gerais'!$C$4:$C$999))</f>
        <v>0</v>
      </c>
      <c r="S140" s="149">
        <f>SUMPRODUCT(-('Gastos Gerais'!$B$4:$B$999=Analítico!$B140),-(Analítico!S$1&gt;='Gastos Gerais'!$D$4:$D$999),-(Analítico!S$1&lt;='Gastos Gerais'!$E$4:$E$999),-('Gastos Gerais'!$C$4:$C$999))</f>
        <v>0</v>
      </c>
      <c r="T140" s="149">
        <f>SUMPRODUCT(-('Gastos Gerais'!$B$4:$B$999=Analítico!$B140),-(Analítico!T$1&gt;='Gastos Gerais'!$D$4:$D$999),-(Analítico!T$1&lt;='Gastos Gerais'!$E$4:$E$999),-('Gastos Gerais'!$C$4:$C$999))</f>
        <v>0</v>
      </c>
      <c r="U140" s="149">
        <f>SUMPRODUCT(-('Gastos Gerais'!$B$4:$B$999=Analítico!$B140),-(Analítico!U$1&gt;='Gastos Gerais'!$D$4:$D$999),-(Analítico!U$1&lt;='Gastos Gerais'!$E$4:$E$999),-('Gastos Gerais'!$C$4:$C$999))</f>
        <v>0</v>
      </c>
      <c r="V140" s="149">
        <f>SUMPRODUCT(-('Gastos Gerais'!$B$4:$B$999=Analítico!$B140),-(Analítico!V$1&gt;='Gastos Gerais'!$D$4:$D$999),-(Analítico!V$1&lt;='Gastos Gerais'!$E$4:$E$999),-('Gastos Gerais'!$C$4:$C$999))</f>
        <v>0</v>
      </c>
      <c r="W140" s="149">
        <f>SUMPRODUCT(-('Gastos Gerais'!$B$4:$B$999=Analítico!$B140),-(Analítico!W$1&gt;='Gastos Gerais'!$D$4:$D$999),-(Analítico!W$1&lt;='Gastos Gerais'!$E$4:$E$999),-('Gastos Gerais'!$C$4:$C$999))</f>
        <v>0</v>
      </c>
      <c r="X140" s="149">
        <f>SUMPRODUCT(-('Gastos Gerais'!$B$4:$B$999=Analítico!$B140),-(Analítico!X$1&gt;='Gastos Gerais'!$D$4:$D$999),-(Analítico!X$1&lt;='Gastos Gerais'!$E$4:$E$999),-('Gastos Gerais'!$C$4:$C$999))</f>
        <v>0</v>
      </c>
      <c r="Y140" s="149">
        <f>SUMPRODUCT(-('Gastos Gerais'!$B$4:$B$999=Analítico!$B140),-(Analítico!Y$1&gt;='Gastos Gerais'!$D$4:$D$999),-(Analítico!Y$1&lt;='Gastos Gerais'!$E$4:$E$999),-('Gastos Gerais'!$C$4:$C$999))</f>
        <v>0</v>
      </c>
      <c r="Z140" s="149">
        <f>SUMPRODUCT(-('Gastos Gerais'!$B$4:$B$999=Analítico!$B140),-(Analítico!Z$1&gt;='Gastos Gerais'!$D$4:$D$999),-(Analítico!Z$1&lt;='Gastos Gerais'!$E$4:$E$999),-('Gastos Gerais'!$C$4:$C$999))</f>
        <v>0</v>
      </c>
      <c r="AA140" s="149">
        <f>SUMPRODUCT(-('Gastos Gerais'!$B$4:$B$999=Analítico!$B140),-(Analítico!AA$1&gt;='Gastos Gerais'!$D$4:$D$999),-(Analítico!AA$1&lt;='Gastos Gerais'!$E$4:$E$999),-('Gastos Gerais'!$C$4:$C$999))</f>
        <v>62660</v>
      </c>
      <c r="AB140" s="149">
        <f>SUMPRODUCT(-('Gastos Gerais'!$B$4:$B$999=Analítico!$B140),-(Analítico!AB$1&gt;='Gastos Gerais'!$D$4:$D$999),-(Analítico!AB$1&lt;='Gastos Gerais'!$E$4:$E$999),-('Gastos Gerais'!$C$4:$C$999))</f>
        <v>62660</v>
      </c>
      <c r="AC140" s="149">
        <f>SUMPRODUCT(-('Gastos Gerais'!$B$4:$B$999=Analítico!$B140),-(Analítico!AC$1&gt;='Gastos Gerais'!$D$4:$D$999),-(Analítico!AC$1&lt;='Gastos Gerais'!$E$4:$E$999),-('Gastos Gerais'!$C$4:$C$999))</f>
        <v>0</v>
      </c>
      <c r="AD140" s="149">
        <f>SUMPRODUCT(-('Gastos Gerais'!$B$4:$B$999=Analítico!$B140),-(Analítico!AD$1&gt;='Gastos Gerais'!$D$4:$D$999),-(Analítico!AD$1&lt;='Gastos Gerais'!$E$4:$E$999),-('Gastos Gerais'!$C$4:$C$999))</f>
        <v>0</v>
      </c>
      <c r="AE140" s="149">
        <f>SUMPRODUCT(-('Gastos Gerais'!$B$4:$B$999=Analítico!$B140),-(Analítico!AE$1&gt;='Gastos Gerais'!$D$4:$D$999),-(Analítico!AE$1&lt;='Gastos Gerais'!$E$4:$E$999),-('Gastos Gerais'!$C$4:$C$999))</f>
        <v>0</v>
      </c>
      <c r="AF140" s="149">
        <f>SUMPRODUCT(-('Gastos Gerais'!$B$4:$B$999=Analítico!$B140),-(Analítico!AF$1&gt;='Gastos Gerais'!$D$4:$D$999),-(Analítico!AF$1&lt;='Gastos Gerais'!$E$4:$E$999),-('Gastos Gerais'!$C$4:$C$999))</f>
        <v>0</v>
      </c>
      <c r="AG140" s="149">
        <f>SUMPRODUCT(-('Gastos Gerais'!$B$4:$B$999=Analítico!$B140),-(Analítico!AG$1&gt;='Gastos Gerais'!$D$4:$D$999),-(Analítico!AG$1&lt;='Gastos Gerais'!$E$4:$E$999),-('Gastos Gerais'!$C$4:$C$999))</f>
        <v>0</v>
      </c>
      <c r="AH140" s="149">
        <f>SUMPRODUCT(-('Gastos Gerais'!$B$4:$B$999=Analítico!$B140),-(Analítico!AH$1&gt;='Gastos Gerais'!$D$4:$D$999),-(Analítico!AH$1&lt;='Gastos Gerais'!$E$4:$E$999),-('Gastos Gerais'!$C$4:$C$999))</f>
        <v>0</v>
      </c>
      <c r="AI140" s="149">
        <f>SUMPRODUCT(-('Gastos Gerais'!$B$4:$B$999=Analítico!$B140),-(Analítico!AI$1&gt;='Gastos Gerais'!$D$4:$D$999),-(Analítico!AI$1&lt;='Gastos Gerais'!$E$4:$E$999),-('Gastos Gerais'!$C$4:$C$999))</f>
        <v>0</v>
      </c>
      <c r="AJ140" s="149">
        <f>SUMPRODUCT(-('Gastos Gerais'!$B$4:$B$999=Analítico!$B140),-(Analítico!AJ$1&gt;='Gastos Gerais'!$D$4:$D$999),-(Analítico!AJ$1&lt;='Gastos Gerais'!$E$4:$E$999),-('Gastos Gerais'!$C$4:$C$999))</f>
        <v>0</v>
      </c>
      <c r="AK140" s="149">
        <f>SUMPRODUCT(-('Gastos Gerais'!$B$4:$B$999=Analítico!$B140),-(Analítico!AK$1&gt;='Gastos Gerais'!$D$4:$D$999),-(Analítico!AK$1&lt;='Gastos Gerais'!$E$4:$E$999),-('Gastos Gerais'!$C$4:$C$999))</f>
        <v>0</v>
      </c>
      <c r="AL140" s="149">
        <f>SUMPRODUCT(-('Gastos Gerais'!$B$4:$B$999=Analítico!$B140),-(Analítico!AL$1&gt;='Gastos Gerais'!$D$4:$D$999),-(Analítico!AL$1&lt;='Gastos Gerais'!$E$4:$E$999),-('Gastos Gerais'!$C$4:$C$999))</f>
        <v>0</v>
      </c>
      <c r="AM140" s="149">
        <f>SUMPRODUCT(-('Gastos Gerais'!$B$4:$B$999=Analítico!$B140),-(Analítico!AM$1&gt;='Gastos Gerais'!$D$4:$D$999),-(Analítico!AM$1&lt;='Gastos Gerais'!$E$4:$E$999),-('Gastos Gerais'!$C$4:$C$999))</f>
        <v>62660</v>
      </c>
      <c r="AN140" s="149">
        <f>SUMPRODUCT(-('Gastos Gerais'!$B$4:$B$999=Analítico!$B140),-(Analítico!AN$1&gt;='Gastos Gerais'!$D$4:$D$999),-(Analítico!AN$1&lt;='Gastos Gerais'!$E$4:$E$999),-('Gastos Gerais'!$C$4:$C$999))</f>
        <v>62660</v>
      </c>
      <c r="AO140" s="149">
        <f>SUMPRODUCT(-('Gastos Gerais'!$B$4:$B$999=Analítico!$B140),-(Analítico!AO$1&gt;='Gastos Gerais'!$D$4:$D$999),-(Analítico!AO$1&lt;='Gastos Gerais'!$E$4:$E$999),-('Gastos Gerais'!$C$4:$C$999))</f>
        <v>0</v>
      </c>
      <c r="AP140" s="149">
        <f>SUMPRODUCT(-('Gastos Gerais'!$B$4:$B$999=Analítico!$B140),-(Analítico!AP$1&gt;='Gastos Gerais'!$D$4:$D$999),-(Analítico!AP$1&lt;='Gastos Gerais'!$E$4:$E$999),-('Gastos Gerais'!$C$4:$C$999))</f>
        <v>0</v>
      </c>
      <c r="AQ140" s="149">
        <f>SUMPRODUCT(-('Gastos Gerais'!$B$4:$B$999=Analítico!$B140),-(Analítico!AQ$1&gt;='Gastos Gerais'!$D$4:$D$999),-(Analítico!AQ$1&lt;='Gastos Gerais'!$E$4:$E$999),-('Gastos Gerais'!$C$4:$C$999))</f>
        <v>0</v>
      </c>
      <c r="AR140" s="149">
        <f>SUMPRODUCT(-('Gastos Gerais'!$B$4:$B$999=Analítico!$B140),-(Analítico!AR$1&gt;='Gastos Gerais'!$D$4:$D$999),-(Analítico!AR$1&lt;='Gastos Gerais'!$E$4:$E$999),-('Gastos Gerais'!$C$4:$C$999))</f>
        <v>0</v>
      </c>
      <c r="AS140" s="149">
        <f>SUMPRODUCT(-('Gastos Gerais'!$B$4:$B$999=Analítico!$B140),-(Analítico!AS$1&gt;='Gastos Gerais'!$D$4:$D$999),-(Analítico!AS$1&lt;='Gastos Gerais'!$E$4:$E$999),-('Gastos Gerais'!$C$4:$C$999))</f>
        <v>0</v>
      </c>
      <c r="AT140" s="149">
        <f>SUMPRODUCT(-('Gastos Gerais'!$B$4:$B$999=Analítico!$B140),-(Analítico!AT$1&gt;='Gastos Gerais'!$D$4:$D$999),-(Analítico!AT$1&lt;='Gastos Gerais'!$E$4:$E$999),-('Gastos Gerais'!$C$4:$C$999))</f>
        <v>0</v>
      </c>
      <c r="AU140" s="149">
        <f>SUMPRODUCT(-('Gastos Gerais'!$B$4:$B$999=Analítico!$B140),-(Analítico!AU$1&gt;='Gastos Gerais'!$D$4:$D$999),-(Analítico!AU$1&lt;='Gastos Gerais'!$E$4:$E$999),-('Gastos Gerais'!$C$4:$C$999))</f>
        <v>0</v>
      </c>
      <c r="AV140" s="149">
        <f>SUMPRODUCT(-('Gastos Gerais'!$B$4:$B$999=Analítico!$B140),-(Analítico!AV$1&gt;='Gastos Gerais'!$D$4:$D$999),-(Analítico!AV$1&lt;='Gastos Gerais'!$E$4:$E$999),-('Gastos Gerais'!$C$4:$C$999))</f>
        <v>0</v>
      </c>
      <c r="AW140" s="149">
        <f>SUMPRODUCT(-('Gastos Gerais'!$B$4:$B$999=Analítico!$B140),-(Analítico!AW$1&gt;='Gastos Gerais'!$D$4:$D$999),-(Analítico!AW$1&lt;='Gastos Gerais'!$E$4:$E$999),-('Gastos Gerais'!$C$4:$C$999))</f>
        <v>0</v>
      </c>
      <c r="AX140" s="149">
        <f>SUMPRODUCT(-('Gastos Gerais'!$B$4:$B$999=Analítico!$B140),-(Analítico!AX$1&gt;='Gastos Gerais'!$D$4:$D$999),-(Analítico!AX$1&lt;='Gastos Gerais'!$E$4:$E$999),-('Gastos Gerais'!$C$4:$C$999))</f>
        <v>0</v>
      </c>
      <c r="AY140" s="144">
        <f t="shared" si="53"/>
        <v>375960</v>
      </c>
      <c r="AZ140" s="156">
        <f t="shared" ca="1" si="54"/>
        <v>3.1379392648557404E-3</v>
      </c>
      <c r="BJ140" s="247"/>
      <c r="BK140" s="247"/>
    </row>
    <row r="141" spans="1:63" s="99" customFormat="1" ht="23.25" customHeight="1">
      <c r="A141" s="216" t="s">
        <v>419</v>
      </c>
      <c r="B141" s="219" t="s">
        <v>488</v>
      </c>
      <c r="C141" s="149">
        <f>SUMPRODUCT(-('Gastos Gerais'!$B$4:$B$999=Analítico!$B141),-(Analítico!C$1&gt;='Gastos Gerais'!$D$4:$D$999),-(Analítico!C$1&lt;='Gastos Gerais'!$E$4:$E$999),-('Gastos Gerais'!$C$4:$C$999))</f>
        <v>0</v>
      </c>
      <c r="D141" s="149">
        <f>SUMPRODUCT(-('Gastos Gerais'!$B$4:$B$999=Analítico!$B141),-(Analítico!D$1&gt;='Gastos Gerais'!$D$4:$D$999),-(Analítico!D$1&lt;='Gastos Gerais'!$E$4:$E$999),-('Gastos Gerais'!$C$4:$C$999))</f>
        <v>0</v>
      </c>
      <c r="E141" s="149">
        <f>SUMPRODUCT(-('Gastos Gerais'!$B$4:$B$999=Analítico!$B141),-(Analítico!E$1&gt;='Gastos Gerais'!$D$4:$D$999),-(Analítico!E$1&lt;='Gastos Gerais'!$E$4:$E$999),-('Gastos Gerais'!$C$4:$C$999))</f>
        <v>0</v>
      </c>
      <c r="F141" s="149">
        <f>SUMPRODUCT(-('Gastos Gerais'!$B$4:$B$999=Analítico!$B141),-(Analítico!F$1&gt;='Gastos Gerais'!$D$4:$D$999),-(Analítico!F$1&lt;='Gastos Gerais'!$E$4:$E$999),-('Gastos Gerais'!$C$4:$C$999))</f>
        <v>0</v>
      </c>
      <c r="G141" s="149">
        <f>SUMPRODUCT(-('Gastos Gerais'!$B$4:$B$999=Analítico!$B141),-(Analítico!G$1&gt;='Gastos Gerais'!$D$4:$D$999),-(Analítico!G$1&lt;='Gastos Gerais'!$E$4:$E$999),-('Gastos Gerais'!$C$4:$C$999))</f>
        <v>0</v>
      </c>
      <c r="H141" s="149">
        <f>SUMPRODUCT(-('Gastos Gerais'!$B$4:$B$999=Analítico!$B141),-(Analítico!H$1&gt;='Gastos Gerais'!$D$4:$D$999),-(Analítico!H$1&lt;='Gastos Gerais'!$E$4:$E$999),-('Gastos Gerais'!$C$4:$C$999))</f>
        <v>0</v>
      </c>
      <c r="I141" s="149">
        <f>SUMPRODUCT(-('Gastos Gerais'!$B$4:$B$999=Analítico!$B141),-(Analítico!I$1&gt;='Gastos Gerais'!$D$4:$D$999),-(Analítico!I$1&lt;='Gastos Gerais'!$E$4:$E$999),-('Gastos Gerais'!$C$4:$C$999))</f>
        <v>0</v>
      </c>
      <c r="J141" s="149">
        <f>SUMPRODUCT(-('Gastos Gerais'!$B$4:$B$999=Analítico!$B141),-(Analítico!J$1&gt;='Gastos Gerais'!$D$4:$D$999),-(Analítico!J$1&lt;='Gastos Gerais'!$E$4:$E$999),-('Gastos Gerais'!$C$4:$C$999))</f>
        <v>0</v>
      </c>
      <c r="K141" s="149">
        <f>SUMPRODUCT(-('Gastos Gerais'!$B$4:$B$999=Analítico!$B141),-(Analítico!K$1&gt;='Gastos Gerais'!$D$4:$D$999),-(Analítico!K$1&lt;='Gastos Gerais'!$E$4:$E$999),-('Gastos Gerais'!$C$4:$C$999))</f>
        <v>0</v>
      </c>
      <c r="L141" s="149">
        <f>SUMPRODUCT(-('Gastos Gerais'!$B$4:$B$999=Analítico!$B141),-(Analítico!L$1&gt;='Gastos Gerais'!$D$4:$D$999),-(Analítico!L$1&lt;='Gastos Gerais'!$E$4:$E$999),-('Gastos Gerais'!$C$4:$C$999))</f>
        <v>0</v>
      </c>
      <c r="M141" s="149">
        <f>SUMPRODUCT(-('Gastos Gerais'!$B$4:$B$999=Analítico!$B141),-(Analítico!M$1&gt;='Gastos Gerais'!$D$4:$D$999),-(Analítico!M$1&lt;='Gastos Gerais'!$E$4:$E$999),-('Gastos Gerais'!$C$4:$C$999))</f>
        <v>0</v>
      </c>
      <c r="N141" s="149">
        <f>SUMPRODUCT(-('Gastos Gerais'!$B$4:$B$999=Analítico!$B141),-(Analítico!N$1&gt;='Gastos Gerais'!$D$4:$D$999),-(Analítico!N$1&lt;='Gastos Gerais'!$E$4:$E$999),-('Gastos Gerais'!$C$4:$C$999))</f>
        <v>0</v>
      </c>
      <c r="O141" s="149">
        <f>SUMPRODUCT(-('Gastos Gerais'!$B$4:$B$999=Analítico!$B141),-(Analítico!O$1&gt;='Gastos Gerais'!$D$4:$D$999),-(Analítico!O$1&lt;='Gastos Gerais'!$E$4:$E$999),-('Gastos Gerais'!$C$4:$C$999))</f>
        <v>4000</v>
      </c>
      <c r="P141" s="149">
        <f>SUMPRODUCT(-('Gastos Gerais'!$B$4:$B$999=Analítico!$B141),-(Analítico!P$1&gt;='Gastos Gerais'!$D$4:$D$999),-(Analítico!P$1&lt;='Gastos Gerais'!$E$4:$E$999),-('Gastos Gerais'!$C$4:$C$999))</f>
        <v>4000</v>
      </c>
      <c r="Q141" s="149">
        <f>SUMPRODUCT(-('Gastos Gerais'!$B$4:$B$999=Analítico!$B141),-(Analítico!Q$1&gt;='Gastos Gerais'!$D$4:$D$999),-(Analítico!Q$1&lt;='Gastos Gerais'!$E$4:$E$999),-('Gastos Gerais'!$C$4:$C$999))</f>
        <v>0</v>
      </c>
      <c r="R141" s="149">
        <f>SUMPRODUCT(-('Gastos Gerais'!$B$4:$B$999=Analítico!$B141),-(Analítico!R$1&gt;='Gastos Gerais'!$D$4:$D$999),-(Analítico!R$1&lt;='Gastos Gerais'!$E$4:$E$999),-('Gastos Gerais'!$C$4:$C$999))</f>
        <v>0</v>
      </c>
      <c r="S141" s="149">
        <f>SUMPRODUCT(-('Gastos Gerais'!$B$4:$B$999=Analítico!$B141),-(Analítico!S$1&gt;='Gastos Gerais'!$D$4:$D$999),-(Analítico!S$1&lt;='Gastos Gerais'!$E$4:$E$999),-('Gastos Gerais'!$C$4:$C$999))</f>
        <v>0</v>
      </c>
      <c r="T141" s="149">
        <f>SUMPRODUCT(-('Gastos Gerais'!$B$4:$B$999=Analítico!$B141),-(Analítico!T$1&gt;='Gastos Gerais'!$D$4:$D$999),-(Analítico!T$1&lt;='Gastos Gerais'!$E$4:$E$999),-('Gastos Gerais'!$C$4:$C$999))</f>
        <v>0</v>
      </c>
      <c r="U141" s="149">
        <f>SUMPRODUCT(-('Gastos Gerais'!$B$4:$B$999=Analítico!$B141),-(Analítico!U$1&gt;='Gastos Gerais'!$D$4:$D$999),-(Analítico!U$1&lt;='Gastos Gerais'!$E$4:$E$999),-('Gastos Gerais'!$C$4:$C$999))</f>
        <v>0</v>
      </c>
      <c r="V141" s="149">
        <f>SUMPRODUCT(-('Gastos Gerais'!$B$4:$B$999=Analítico!$B141),-(Analítico!V$1&gt;='Gastos Gerais'!$D$4:$D$999),-(Analítico!V$1&lt;='Gastos Gerais'!$E$4:$E$999),-('Gastos Gerais'!$C$4:$C$999))</f>
        <v>0</v>
      </c>
      <c r="W141" s="149">
        <f>SUMPRODUCT(-('Gastos Gerais'!$B$4:$B$999=Analítico!$B141),-(Analítico!W$1&gt;='Gastos Gerais'!$D$4:$D$999),-(Analítico!W$1&lt;='Gastos Gerais'!$E$4:$E$999),-('Gastos Gerais'!$C$4:$C$999))</f>
        <v>0</v>
      </c>
      <c r="X141" s="149">
        <f>SUMPRODUCT(-('Gastos Gerais'!$B$4:$B$999=Analítico!$B141),-(Analítico!X$1&gt;='Gastos Gerais'!$D$4:$D$999),-(Analítico!X$1&lt;='Gastos Gerais'!$E$4:$E$999),-('Gastos Gerais'!$C$4:$C$999))</f>
        <v>0</v>
      </c>
      <c r="Y141" s="149">
        <f>SUMPRODUCT(-('Gastos Gerais'!$B$4:$B$999=Analítico!$B141),-(Analítico!Y$1&gt;='Gastos Gerais'!$D$4:$D$999),-(Analítico!Y$1&lt;='Gastos Gerais'!$E$4:$E$999),-('Gastos Gerais'!$C$4:$C$999))</f>
        <v>0</v>
      </c>
      <c r="Z141" s="149">
        <f>SUMPRODUCT(-('Gastos Gerais'!$B$4:$B$999=Analítico!$B141),-(Analítico!Z$1&gt;='Gastos Gerais'!$D$4:$D$999),-(Analítico!Z$1&lt;='Gastos Gerais'!$E$4:$E$999),-('Gastos Gerais'!$C$4:$C$999))</f>
        <v>0</v>
      </c>
      <c r="AA141" s="149">
        <f>SUMPRODUCT(-('Gastos Gerais'!$B$4:$B$999=Analítico!$B141),-(Analítico!AA$1&gt;='Gastos Gerais'!$D$4:$D$999),-(Analítico!AA$1&lt;='Gastos Gerais'!$E$4:$E$999),-('Gastos Gerais'!$C$4:$C$999))</f>
        <v>4000</v>
      </c>
      <c r="AB141" s="149">
        <f>SUMPRODUCT(-('Gastos Gerais'!$B$4:$B$999=Analítico!$B141),-(Analítico!AB$1&gt;='Gastos Gerais'!$D$4:$D$999),-(Analítico!AB$1&lt;='Gastos Gerais'!$E$4:$E$999),-('Gastos Gerais'!$C$4:$C$999))</f>
        <v>4000</v>
      </c>
      <c r="AC141" s="149">
        <f>SUMPRODUCT(-('Gastos Gerais'!$B$4:$B$999=Analítico!$B141),-(Analítico!AC$1&gt;='Gastos Gerais'!$D$4:$D$999),-(Analítico!AC$1&lt;='Gastos Gerais'!$E$4:$E$999),-('Gastos Gerais'!$C$4:$C$999))</f>
        <v>0</v>
      </c>
      <c r="AD141" s="149">
        <f>SUMPRODUCT(-('Gastos Gerais'!$B$4:$B$999=Analítico!$B141),-(Analítico!AD$1&gt;='Gastos Gerais'!$D$4:$D$999),-(Analítico!AD$1&lt;='Gastos Gerais'!$E$4:$E$999),-('Gastos Gerais'!$C$4:$C$999))</f>
        <v>0</v>
      </c>
      <c r="AE141" s="149">
        <f>SUMPRODUCT(-('Gastos Gerais'!$B$4:$B$999=Analítico!$B141),-(Analítico!AE$1&gt;='Gastos Gerais'!$D$4:$D$999),-(Analítico!AE$1&lt;='Gastos Gerais'!$E$4:$E$999),-('Gastos Gerais'!$C$4:$C$999))</f>
        <v>0</v>
      </c>
      <c r="AF141" s="149">
        <f>SUMPRODUCT(-('Gastos Gerais'!$B$4:$B$999=Analítico!$B141),-(Analítico!AF$1&gt;='Gastos Gerais'!$D$4:$D$999),-(Analítico!AF$1&lt;='Gastos Gerais'!$E$4:$E$999),-('Gastos Gerais'!$C$4:$C$999))</f>
        <v>0</v>
      </c>
      <c r="AG141" s="149">
        <f>SUMPRODUCT(-('Gastos Gerais'!$B$4:$B$999=Analítico!$B141),-(Analítico!AG$1&gt;='Gastos Gerais'!$D$4:$D$999),-(Analítico!AG$1&lt;='Gastos Gerais'!$E$4:$E$999),-('Gastos Gerais'!$C$4:$C$999))</f>
        <v>0</v>
      </c>
      <c r="AH141" s="149">
        <f>SUMPRODUCT(-('Gastos Gerais'!$B$4:$B$999=Analítico!$B141),-(Analítico!AH$1&gt;='Gastos Gerais'!$D$4:$D$999),-(Analítico!AH$1&lt;='Gastos Gerais'!$E$4:$E$999),-('Gastos Gerais'!$C$4:$C$999))</f>
        <v>0</v>
      </c>
      <c r="AI141" s="149">
        <f>SUMPRODUCT(-('Gastos Gerais'!$B$4:$B$999=Analítico!$B141),-(Analítico!AI$1&gt;='Gastos Gerais'!$D$4:$D$999),-(Analítico!AI$1&lt;='Gastos Gerais'!$E$4:$E$999),-('Gastos Gerais'!$C$4:$C$999))</f>
        <v>0</v>
      </c>
      <c r="AJ141" s="149">
        <f>SUMPRODUCT(-('Gastos Gerais'!$B$4:$B$999=Analítico!$B141),-(Analítico!AJ$1&gt;='Gastos Gerais'!$D$4:$D$999),-(Analítico!AJ$1&lt;='Gastos Gerais'!$E$4:$E$999),-('Gastos Gerais'!$C$4:$C$999))</f>
        <v>0</v>
      </c>
      <c r="AK141" s="149">
        <f>SUMPRODUCT(-('Gastos Gerais'!$B$4:$B$999=Analítico!$B141),-(Analítico!AK$1&gt;='Gastos Gerais'!$D$4:$D$999),-(Analítico!AK$1&lt;='Gastos Gerais'!$E$4:$E$999),-('Gastos Gerais'!$C$4:$C$999))</f>
        <v>0</v>
      </c>
      <c r="AL141" s="149">
        <f>SUMPRODUCT(-('Gastos Gerais'!$B$4:$B$999=Analítico!$B141),-(Analítico!AL$1&gt;='Gastos Gerais'!$D$4:$D$999),-(Analítico!AL$1&lt;='Gastos Gerais'!$E$4:$E$999),-('Gastos Gerais'!$C$4:$C$999))</f>
        <v>0</v>
      </c>
      <c r="AM141" s="149">
        <f>SUMPRODUCT(-('Gastos Gerais'!$B$4:$B$999=Analítico!$B141),-(Analítico!AM$1&gt;='Gastos Gerais'!$D$4:$D$999),-(Analítico!AM$1&lt;='Gastos Gerais'!$E$4:$E$999),-('Gastos Gerais'!$C$4:$C$999))</f>
        <v>4000</v>
      </c>
      <c r="AN141" s="149">
        <f>SUMPRODUCT(-('Gastos Gerais'!$B$4:$B$999=Analítico!$B141),-(Analítico!AN$1&gt;='Gastos Gerais'!$D$4:$D$999),-(Analítico!AN$1&lt;='Gastos Gerais'!$E$4:$E$999),-('Gastos Gerais'!$C$4:$C$999))</f>
        <v>4000</v>
      </c>
      <c r="AO141" s="149">
        <f>SUMPRODUCT(-('Gastos Gerais'!$B$4:$B$999=Analítico!$B141),-(Analítico!AO$1&gt;='Gastos Gerais'!$D$4:$D$999),-(Analítico!AO$1&lt;='Gastos Gerais'!$E$4:$E$999),-('Gastos Gerais'!$C$4:$C$999))</f>
        <v>0</v>
      </c>
      <c r="AP141" s="149">
        <f>SUMPRODUCT(-('Gastos Gerais'!$B$4:$B$999=Analítico!$B141),-(Analítico!AP$1&gt;='Gastos Gerais'!$D$4:$D$999),-(Analítico!AP$1&lt;='Gastos Gerais'!$E$4:$E$999),-('Gastos Gerais'!$C$4:$C$999))</f>
        <v>0</v>
      </c>
      <c r="AQ141" s="149">
        <f>SUMPRODUCT(-('Gastos Gerais'!$B$4:$B$999=Analítico!$B141),-(Analítico!AQ$1&gt;='Gastos Gerais'!$D$4:$D$999),-(Analítico!AQ$1&lt;='Gastos Gerais'!$E$4:$E$999),-('Gastos Gerais'!$C$4:$C$999))</f>
        <v>0</v>
      </c>
      <c r="AR141" s="149">
        <f>SUMPRODUCT(-('Gastos Gerais'!$B$4:$B$999=Analítico!$B141),-(Analítico!AR$1&gt;='Gastos Gerais'!$D$4:$D$999),-(Analítico!AR$1&lt;='Gastos Gerais'!$E$4:$E$999),-('Gastos Gerais'!$C$4:$C$999))</f>
        <v>0</v>
      </c>
      <c r="AS141" s="149">
        <f>SUMPRODUCT(-('Gastos Gerais'!$B$4:$B$999=Analítico!$B141),-(Analítico!AS$1&gt;='Gastos Gerais'!$D$4:$D$999),-(Analítico!AS$1&lt;='Gastos Gerais'!$E$4:$E$999),-('Gastos Gerais'!$C$4:$C$999))</f>
        <v>0</v>
      </c>
      <c r="AT141" s="149">
        <f>SUMPRODUCT(-('Gastos Gerais'!$B$4:$B$999=Analítico!$B141),-(Analítico!AT$1&gt;='Gastos Gerais'!$D$4:$D$999),-(Analítico!AT$1&lt;='Gastos Gerais'!$E$4:$E$999),-('Gastos Gerais'!$C$4:$C$999))</f>
        <v>0</v>
      </c>
      <c r="AU141" s="149">
        <f>SUMPRODUCT(-('Gastos Gerais'!$B$4:$B$999=Analítico!$B141),-(Analítico!AU$1&gt;='Gastos Gerais'!$D$4:$D$999),-(Analítico!AU$1&lt;='Gastos Gerais'!$E$4:$E$999),-('Gastos Gerais'!$C$4:$C$999))</f>
        <v>0</v>
      </c>
      <c r="AV141" s="149">
        <f>SUMPRODUCT(-('Gastos Gerais'!$B$4:$B$999=Analítico!$B141),-(Analítico!AV$1&gt;='Gastos Gerais'!$D$4:$D$999),-(Analítico!AV$1&lt;='Gastos Gerais'!$E$4:$E$999),-('Gastos Gerais'!$C$4:$C$999))</f>
        <v>0</v>
      </c>
      <c r="AW141" s="149">
        <f>SUMPRODUCT(-('Gastos Gerais'!$B$4:$B$999=Analítico!$B141),-(Analítico!AW$1&gt;='Gastos Gerais'!$D$4:$D$999),-(Analítico!AW$1&lt;='Gastos Gerais'!$E$4:$E$999),-('Gastos Gerais'!$C$4:$C$999))</f>
        <v>0</v>
      </c>
      <c r="AX141" s="149">
        <f>SUMPRODUCT(-('Gastos Gerais'!$B$4:$B$999=Analítico!$B141),-(Analítico!AX$1&gt;='Gastos Gerais'!$D$4:$D$999),-(Analítico!AX$1&lt;='Gastos Gerais'!$E$4:$E$999),-('Gastos Gerais'!$C$4:$C$999))</f>
        <v>0</v>
      </c>
      <c r="AY141" s="144">
        <f t="shared" si="53"/>
        <v>24000</v>
      </c>
      <c r="AZ141" s="156">
        <f t="shared" ca="1" si="54"/>
        <v>2.0031530576800131E-4</v>
      </c>
      <c r="BJ141" s="247"/>
      <c r="BK141" s="247"/>
    </row>
    <row r="142" spans="1:63" s="99" customFormat="1" ht="23.25" customHeight="1">
      <c r="A142" s="216" t="s">
        <v>420</v>
      </c>
      <c r="B142" s="219" t="s">
        <v>489</v>
      </c>
      <c r="C142" s="149">
        <f>SUMPRODUCT(-('Gastos Gerais'!$B$4:$B$999=Analítico!$B142),-(Analítico!C$1&gt;='Gastos Gerais'!$D$4:$D$999),-(Analítico!C$1&lt;='Gastos Gerais'!$E$4:$E$999),-('Gastos Gerais'!$C$4:$C$999))</f>
        <v>0</v>
      </c>
      <c r="D142" s="149">
        <f>SUMPRODUCT(-('Gastos Gerais'!$B$4:$B$999=Analítico!$B142),-(Analítico!D$1&gt;='Gastos Gerais'!$D$4:$D$999),-(Analítico!D$1&lt;='Gastos Gerais'!$E$4:$E$999),-('Gastos Gerais'!$C$4:$C$999))</f>
        <v>0</v>
      </c>
      <c r="E142" s="149">
        <f>SUMPRODUCT(-('Gastos Gerais'!$B$4:$B$999=Analítico!$B142),-(Analítico!E$1&gt;='Gastos Gerais'!$D$4:$D$999),-(Analítico!E$1&lt;='Gastos Gerais'!$E$4:$E$999),-('Gastos Gerais'!$C$4:$C$999))</f>
        <v>0</v>
      </c>
      <c r="F142" s="149">
        <f>SUMPRODUCT(-('Gastos Gerais'!$B$4:$B$999=Analítico!$B142),-(Analítico!F$1&gt;='Gastos Gerais'!$D$4:$D$999),-(Analítico!F$1&lt;='Gastos Gerais'!$E$4:$E$999),-('Gastos Gerais'!$C$4:$C$999))</f>
        <v>0</v>
      </c>
      <c r="G142" s="149">
        <f>SUMPRODUCT(-('Gastos Gerais'!$B$4:$B$999=Analítico!$B142),-(Analítico!G$1&gt;='Gastos Gerais'!$D$4:$D$999),-(Analítico!G$1&lt;='Gastos Gerais'!$E$4:$E$999),-('Gastos Gerais'!$C$4:$C$999))</f>
        <v>0</v>
      </c>
      <c r="H142" s="149">
        <f>SUMPRODUCT(-('Gastos Gerais'!$B$4:$B$999=Analítico!$B142),-(Analítico!H$1&gt;='Gastos Gerais'!$D$4:$D$999),-(Analítico!H$1&lt;='Gastos Gerais'!$E$4:$E$999),-('Gastos Gerais'!$C$4:$C$999))</f>
        <v>0</v>
      </c>
      <c r="I142" s="149">
        <f>SUMPRODUCT(-('Gastos Gerais'!$B$4:$B$999=Analítico!$B142),-(Analítico!I$1&gt;='Gastos Gerais'!$D$4:$D$999),-(Analítico!I$1&lt;='Gastos Gerais'!$E$4:$E$999),-('Gastos Gerais'!$C$4:$C$999))</f>
        <v>0</v>
      </c>
      <c r="J142" s="149">
        <f>SUMPRODUCT(-('Gastos Gerais'!$B$4:$B$999=Analítico!$B142),-(Analítico!J$1&gt;='Gastos Gerais'!$D$4:$D$999),-(Analítico!J$1&lt;='Gastos Gerais'!$E$4:$E$999),-('Gastos Gerais'!$C$4:$C$999))</f>
        <v>0</v>
      </c>
      <c r="K142" s="149">
        <f>SUMPRODUCT(-('Gastos Gerais'!$B$4:$B$999=Analítico!$B142),-(Analítico!K$1&gt;='Gastos Gerais'!$D$4:$D$999),-(Analítico!K$1&lt;='Gastos Gerais'!$E$4:$E$999),-('Gastos Gerais'!$C$4:$C$999))</f>
        <v>0</v>
      </c>
      <c r="L142" s="149">
        <f>SUMPRODUCT(-('Gastos Gerais'!$B$4:$B$999=Analítico!$B142),-(Analítico!L$1&gt;='Gastos Gerais'!$D$4:$D$999),-(Analítico!L$1&lt;='Gastos Gerais'!$E$4:$E$999),-('Gastos Gerais'!$C$4:$C$999))</f>
        <v>0</v>
      </c>
      <c r="M142" s="149">
        <f>SUMPRODUCT(-('Gastos Gerais'!$B$4:$B$999=Analítico!$B142),-(Analítico!M$1&gt;='Gastos Gerais'!$D$4:$D$999),-(Analítico!M$1&lt;='Gastos Gerais'!$E$4:$E$999),-('Gastos Gerais'!$C$4:$C$999))</f>
        <v>0</v>
      </c>
      <c r="N142" s="149">
        <f>SUMPRODUCT(-('Gastos Gerais'!$B$4:$B$999=Analítico!$B142),-(Analítico!N$1&gt;='Gastos Gerais'!$D$4:$D$999),-(Analítico!N$1&lt;='Gastos Gerais'!$E$4:$E$999),-('Gastos Gerais'!$C$4:$C$999))</f>
        <v>0</v>
      </c>
      <c r="O142" s="149">
        <f>SUMPRODUCT(-('Gastos Gerais'!$B$4:$B$999=Analítico!$B142),-(Analítico!O$1&gt;='Gastos Gerais'!$D$4:$D$999),-(Analítico!O$1&lt;='Gastos Gerais'!$E$4:$E$999),-('Gastos Gerais'!$C$4:$C$999))</f>
        <v>3000</v>
      </c>
      <c r="P142" s="149">
        <f>SUMPRODUCT(-('Gastos Gerais'!$B$4:$B$999=Analítico!$B142),-(Analítico!P$1&gt;='Gastos Gerais'!$D$4:$D$999),-(Analítico!P$1&lt;='Gastos Gerais'!$E$4:$E$999),-('Gastos Gerais'!$C$4:$C$999))</f>
        <v>3000</v>
      </c>
      <c r="Q142" s="149">
        <f>SUMPRODUCT(-('Gastos Gerais'!$B$4:$B$999=Analítico!$B142),-(Analítico!Q$1&gt;='Gastos Gerais'!$D$4:$D$999),-(Analítico!Q$1&lt;='Gastos Gerais'!$E$4:$E$999),-('Gastos Gerais'!$C$4:$C$999))</f>
        <v>0</v>
      </c>
      <c r="R142" s="149">
        <f>SUMPRODUCT(-('Gastos Gerais'!$B$4:$B$999=Analítico!$B142),-(Analítico!R$1&gt;='Gastos Gerais'!$D$4:$D$999),-(Analítico!R$1&lt;='Gastos Gerais'!$E$4:$E$999),-('Gastos Gerais'!$C$4:$C$999))</f>
        <v>0</v>
      </c>
      <c r="S142" s="149">
        <f>SUMPRODUCT(-('Gastos Gerais'!$B$4:$B$999=Analítico!$B142),-(Analítico!S$1&gt;='Gastos Gerais'!$D$4:$D$999),-(Analítico!S$1&lt;='Gastos Gerais'!$E$4:$E$999),-('Gastos Gerais'!$C$4:$C$999))</f>
        <v>0</v>
      </c>
      <c r="T142" s="149">
        <f>SUMPRODUCT(-('Gastos Gerais'!$B$4:$B$999=Analítico!$B142),-(Analítico!T$1&gt;='Gastos Gerais'!$D$4:$D$999),-(Analítico!T$1&lt;='Gastos Gerais'!$E$4:$E$999),-('Gastos Gerais'!$C$4:$C$999))</f>
        <v>0</v>
      </c>
      <c r="U142" s="149">
        <f>SUMPRODUCT(-('Gastos Gerais'!$B$4:$B$999=Analítico!$B142),-(Analítico!U$1&gt;='Gastos Gerais'!$D$4:$D$999),-(Analítico!U$1&lt;='Gastos Gerais'!$E$4:$E$999),-('Gastos Gerais'!$C$4:$C$999))</f>
        <v>0</v>
      </c>
      <c r="V142" s="149">
        <f>SUMPRODUCT(-('Gastos Gerais'!$B$4:$B$999=Analítico!$B142),-(Analítico!V$1&gt;='Gastos Gerais'!$D$4:$D$999),-(Analítico!V$1&lt;='Gastos Gerais'!$E$4:$E$999),-('Gastos Gerais'!$C$4:$C$999))</f>
        <v>0</v>
      </c>
      <c r="W142" s="149">
        <f>SUMPRODUCT(-('Gastos Gerais'!$B$4:$B$999=Analítico!$B142),-(Analítico!W$1&gt;='Gastos Gerais'!$D$4:$D$999),-(Analítico!W$1&lt;='Gastos Gerais'!$E$4:$E$999),-('Gastos Gerais'!$C$4:$C$999))</f>
        <v>0</v>
      </c>
      <c r="X142" s="149">
        <f>SUMPRODUCT(-('Gastos Gerais'!$B$4:$B$999=Analítico!$B142),-(Analítico!X$1&gt;='Gastos Gerais'!$D$4:$D$999),-(Analítico!X$1&lt;='Gastos Gerais'!$E$4:$E$999),-('Gastos Gerais'!$C$4:$C$999))</f>
        <v>0</v>
      </c>
      <c r="Y142" s="149">
        <f>SUMPRODUCT(-('Gastos Gerais'!$B$4:$B$999=Analítico!$B142),-(Analítico!Y$1&gt;='Gastos Gerais'!$D$4:$D$999),-(Analítico!Y$1&lt;='Gastos Gerais'!$E$4:$E$999),-('Gastos Gerais'!$C$4:$C$999))</f>
        <v>0</v>
      </c>
      <c r="Z142" s="149">
        <f>SUMPRODUCT(-('Gastos Gerais'!$B$4:$B$999=Analítico!$B142),-(Analítico!Z$1&gt;='Gastos Gerais'!$D$4:$D$999),-(Analítico!Z$1&lt;='Gastos Gerais'!$E$4:$E$999),-('Gastos Gerais'!$C$4:$C$999))</f>
        <v>0</v>
      </c>
      <c r="AA142" s="149">
        <f>SUMPRODUCT(-('Gastos Gerais'!$B$4:$B$999=Analítico!$B142),-(Analítico!AA$1&gt;='Gastos Gerais'!$D$4:$D$999),-(Analítico!AA$1&lt;='Gastos Gerais'!$E$4:$E$999),-('Gastos Gerais'!$C$4:$C$999))</f>
        <v>3000</v>
      </c>
      <c r="AB142" s="149">
        <f>SUMPRODUCT(-('Gastos Gerais'!$B$4:$B$999=Analítico!$B142),-(Analítico!AB$1&gt;='Gastos Gerais'!$D$4:$D$999),-(Analítico!AB$1&lt;='Gastos Gerais'!$E$4:$E$999),-('Gastos Gerais'!$C$4:$C$999))</f>
        <v>3000</v>
      </c>
      <c r="AC142" s="149">
        <f>SUMPRODUCT(-('Gastos Gerais'!$B$4:$B$999=Analítico!$B142),-(Analítico!AC$1&gt;='Gastos Gerais'!$D$4:$D$999),-(Analítico!AC$1&lt;='Gastos Gerais'!$E$4:$E$999),-('Gastos Gerais'!$C$4:$C$999))</f>
        <v>0</v>
      </c>
      <c r="AD142" s="149">
        <f>SUMPRODUCT(-('Gastos Gerais'!$B$4:$B$999=Analítico!$B142),-(Analítico!AD$1&gt;='Gastos Gerais'!$D$4:$D$999),-(Analítico!AD$1&lt;='Gastos Gerais'!$E$4:$E$999),-('Gastos Gerais'!$C$4:$C$999))</f>
        <v>0</v>
      </c>
      <c r="AE142" s="149">
        <f>SUMPRODUCT(-('Gastos Gerais'!$B$4:$B$999=Analítico!$B142),-(Analítico!AE$1&gt;='Gastos Gerais'!$D$4:$D$999),-(Analítico!AE$1&lt;='Gastos Gerais'!$E$4:$E$999),-('Gastos Gerais'!$C$4:$C$999))</f>
        <v>0</v>
      </c>
      <c r="AF142" s="149">
        <f>SUMPRODUCT(-('Gastos Gerais'!$B$4:$B$999=Analítico!$B142),-(Analítico!AF$1&gt;='Gastos Gerais'!$D$4:$D$999),-(Analítico!AF$1&lt;='Gastos Gerais'!$E$4:$E$999),-('Gastos Gerais'!$C$4:$C$999))</f>
        <v>0</v>
      </c>
      <c r="AG142" s="149">
        <f>SUMPRODUCT(-('Gastos Gerais'!$B$4:$B$999=Analítico!$B142),-(Analítico!AG$1&gt;='Gastos Gerais'!$D$4:$D$999),-(Analítico!AG$1&lt;='Gastos Gerais'!$E$4:$E$999),-('Gastos Gerais'!$C$4:$C$999))</f>
        <v>0</v>
      </c>
      <c r="AH142" s="149">
        <f>SUMPRODUCT(-('Gastos Gerais'!$B$4:$B$999=Analítico!$B142),-(Analítico!AH$1&gt;='Gastos Gerais'!$D$4:$D$999),-(Analítico!AH$1&lt;='Gastos Gerais'!$E$4:$E$999),-('Gastos Gerais'!$C$4:$C$999))</f>
        <v>0</v>
      </c>
      <c r="AI142" s="149">
        <f>SUMPRODUCT(-('Gastos Gerais'!$B$4:$B$999=Analítico!$B142),-(Analítico!AI$1&gt;='Gastos Gerais'!$D$4:$D$999),-(Analítico!AI$1&lt;='Gastos Gerais'!$E$4:$E$999),-('Gastos Gerais'!$C$4:$C$999))</f>
        <v>0</v>
      </c>
      <c r="AJ142" s="149">
        <f>SUMPRODUCT(-('Gastos Gerais'!$B$4:$B$999=Analítico!$B142),-(Analítico!AJ$1&gt;='Gastos Gerais'!$D$4:$D$999),-(Analítico!AJ$1&lt;='Gastos Gerais'!$E$4:$E$999),-('Gastos Gerais'!$C$4:$C$999))</f>
        <v>0</v>
      </c>
      <c r="AK142" s="149">
        <f>SUMPRODUCT(-('Gastos Gerais'!$B$4:$B$999=Analítico!$B142),-(Analítico!AK$1&gt;='Gastos Gerais'!$D$4:$D$999),-(Analítico!AK$1&lt;='Gastos Gerais'!$E$4:$E$999),-('Gastos Gerais'!$C$4:$C$999))</f>
        <v>0</v>
      </c>
      <c r="AL142" s="149">
        <f>SUMPRODUCT(-('Gastos Gerais'!$B$4:$B$999=Analítico!$B142),-(Analítico!AL$1&gt;='Gastos Gerais'!$D$4:$D$999),-(Analítico!AL$1&lt;='Gastos Gerais'!$E$4:$E$999),-('Gastos Gerais'!$C$4:$C$999))</f>
        <v>0</v>
      </c>
      <c r="AM142" s="149">
        <f>SUMPRODUCT(-('Gastos Gerais'!$B$4:$B$999=Analítico!$B142),-(Analítico!AM$1&gt;='Gastos Gerais'!$D$4:$D$999),-(Analítico!AM$1&lt;='Gastos Gerais'!$E$4:$E$999),-('Gastos Gerais'!$C$4:$C$999))</f>
        <v>3000</v>
      </c>
      <c r="AN142" s="149">
        <f>SUMPRODUCT(-('Gastos Gerais'!$B$4:$B$999=Analítico!$B142),-(Analítico!AN$1&gt;='Gastos Gerais'!$D$4:$D$999),-(Analítico!AN$1&lt;='Gastos Gerais'!$E$4:$E$999),-('Gastos Gerais'!$C$4:$C$999))</f>
        <v>3000</v>
      </c>
      <c r="AO142" s="149">
        <f>SUMPRODUCT(-('Gastos Gerais'!$B$4:$B$999=Analítico!$B142),-(Analítico!AO$1&gt;='Gastos Gerais'!$D$4:$D$999),-(Analítico!AO$1&lt;='Gastos Gerais'!$E$4:$E$999),-('Gastos Gerais'!$C$4:$C$999))</f>
        <v>0</v>
      </c>
      <c r="AP142" s="149">
        <f>SUMPRODUCT(-('Gastos Gerais'!$B$4:$B$999=Analítico!$B142),-(Analítico!AP$1&gt;='Gastos Gerais'!$D$4:$D$999),-(Analítico!AP$1&lt;='Gastos Gerais'!$E$4:$E$999),-('Gastos Gerais'!$C$4:$C$999))</f>
        <v>0</v>
      </c>
      <c r="AQ142" s="149">
        <f>SUMPRODUCT(-('Gastos Gerais'!$B$4:$B$999=Analítico!$B142),-(Analítico!AQ$1&gt;='Gastos Gerais'!$D$4:$D$999),-(Analítico!AQ$1&lt;='Gastos Gerais'!$E$4:$E$999),-('Gastos Gerais'!$C$4:$C$999))</f>
        <v>0</v>
      </c>
      <c r="AR142" s="149">
        <f>SUMPRODUCT(-('Gastos Gerais'!$B$4:$B$999=Analítico!$B142),-(Analítico!AR$1&gt;='Gastos Gerais'!$D$4:$D$999),-(Analítico!AR$1&lt;='Gastos Gerais'!$E$4:$E$999),-('Gastos Gerais'!$C$4:$C$999))</f>
        <v>0</v>
      </c>
      <c r="AS142" s="149">
        <f>SUMPRODUCT(-('Gastos Gerais'!$B$4:$B$999=Analítico!$B142),-(Analítico!AS$1&gt;='Gastos Gerais'!$D$4:$D$999),-(Analítico!AS$1&lt;='Gastos Gerais'!$E$4:$E$999),-('Gastos Gerais'!$C$4:$C$999))</f>
        <v>0</v>
      </c>
      <c r="AT142" s="149">
        <f>SUMPRODUCT(-('Gastos Gerais'!$B$4:$B$999=Analítico!$B142),-(Analítico!AT$1&gt;='Gastos Gerais'!$D$4:$D$999),-(Analítico!AT$1&lt;='Gastos Gerais'!$E$4:$E$999),-('Gastos Gerais'!$C$4:$C$999))</f>
        <v>0</v>
      </c>
      <c r="AU142" s="149">
        <f>SUMPRODUCT(-('Gastos Gerais'!$B$4:$B$999=Analítico!$B142),-(Analítico!AU$1&gt;='Gastos Gerais'!$D$4:$D$999),-(Analítico!AU$1&lt;='Gastos Gerais'!$E$4:$E$999),-('Gastos Gerais'!$C$4:$C$999))</f>
        <v>0</v>
      </c>
      <c r="AV142" s="149">
        <f>SUMPRODUCT(-('Gastos Gerais'!$B$4:$B$999=Analítico!$B142),-(Analítico!AV$1&gt;='Gastos Gerais'!$D$4:$D$999),-(Analítico!AV$1&lt;='Gastos Gerais'!$E$4:$E$999),-('Gastos Gerais'!$C$4:$C$999))</f>
        <v>0</v>
      </c>
      <c r="AW142" s="149">
        <f>SUMPRODUCT(-('Gastos Gerais'!$B$4:$B$999=Analítico!$B142),-(Analítico!AW$1&gt;='Gastos Gerais'!$D$4:$D$999),-(Analítico!AW$1&lt;='Gastos Gerais'!$E$4:$E$999),-('Gastos Gerais'!$C$4:$C$999))</f>
        <v>0</v>
      </c>
      <c r="AX142" s="149">
        <f>SUMPRODUCT(-('Gastos Gerais'!$B$4:$B$999=Analítico!$B142),-(Analítico!AX$1&gt;='Gastos Gerais'!$D$4:$D$999),-(Analítico!AX$1&lt;='Gastos Gerais'!$E$4:$E$999),-('Gastos Gerais'!$C$4:$C$999))</f>
        <v>0</v>
      </c>
      <c r="AY142" s="144">
        <f t="shared" si="53"/>
        <v>18000</v>
      </c>
      <c r="AZ142" s="156">
        <f t="shared" ca="1" si="54"/>
        <v>1.50236479326001E-4</v>
      </c>
      <c r="BJ142" s="247"/>
      <c r="BK142" s="247"/>
    </row>
    <row r="143" spans="1:63" s="99" customFormat="1" ht="23.25" customHeight="1">
      <c r="A143" s="216" t="s">
        <v>421</v>
      </c>
      <c r="B143" s="219" t="s">
        <v>490</v>
      </c>
      <c r="C143" s="149">
        <f>SUMPRODUCT(-('Gastos Gerais'!$B$4:$B$999=Analítico!$B143),-(Analítico!C$1&gt;='Gastos Gerais'!$D$4:$D$999),-(Analítico!C$1&lt;='Gastos Gerais'!$E$4:$E$999),-('Gastos Gerais'!$C$4:$C$999))</f>
        <v>0</v>
      </c>
      <c r="D143" s="149">
        <f>SUMPRODUCT(-('Gastos Gerais'!$B$4:$B$999=Analítico!$B143),-(Analítico!D$1&gt;='Gastos Gerais'!$D$4:$D$999),-(Analítico!D$1&lt;='Gastos Gerais'!$E$4:$E$999),-('Gastos Gerais'!$C$4:$C$999))</f>
        <v>0</v>
      </c>
      <c r="E143" s="149">
        <f>SUMPRODUCT(-('Gastos Gerais'!$B$4:$B$999=Analítico!$B143),-(Analítico!E$1&gt;='Gastos Gerais'!$D$4:$D$999),-(Analítico!E$1&lt;='Gastos Gerais'!$E$4:$E$999),-('Gastos Gerais'!$C$4:$C$999))</f>
        <v>0</v>
      </c>
      <c r="F143" s="149">
        <f>SUMPRODUCT(-('Gastos Gerais'!$B$4:$B$999=Analítico!$B143),-(Analítico!F$1&gt;='Gastos Gerais'!$D$4:$D$999),-(Analítico!F$1&lt;='Gastos Gerais'!$E$4:$E$999),-('Gastos Gerais'!$C$4:$C$999))</f>
        <v>0</v>
      </c>
      <c r="G143" s="149">
        <f>SUMPRODUCT(-('Gastos Gerais'!$B$4:$B$999=Analítico!$B143),-(Analítico!G$1&gt;='Gastos Gerais'!$D$4:$D$999),-(Analítico!G$1&lt;='Gastos Gerais'!$E$4:$E$999),-('Gastos Gerais'!$C$4:$C$999))</f>
        <v>0</v>
      </c>
      <c r="H143" s="149">
        <f>SUMPRODUCT(-('Gastos Gerais'!$B$4:$B$999=Analítico!$B143),-(Analítico!H$1&gt;='Gastos Gerais'!$D$4:$D$999),-(Analítico!H$1&lt;='Gastos Gerais'!$E$4:$E$999),-('Gastos Gerais'!$C$4:$C$999))</f>
        <v>0</v>
      </c>
      <c r="I143" s="149">
        <f>SUMPRODUCT(-('Gastos Gerais'!$B$4:$B$999=Analítico!$B143),-(Analítico!I$1&gt;='Gastos Gerais'!$D$4:$D$999),-(Analítico!I$1&lt;='Gastos Gerais'!$E$4:$E$999),-('Gastos Gerais'!$C$4:$C$999))</f>
        <v>0</v>
      </c>
      <c r="J143" s="149">
        <f>SUMPRODUCT(-('Gastos Gerais'!$B$4:$B$999=Analítico!$B143),-(Analítico!J$1&gt;='Gastos Gerais'!$D$4:$D$999),-(Analítico!J$1&lt;='Gastos Gerais'!$E$4:$E$999),-('Gastos Gerais'!$C$4:$C$999))</f>
        <v>0</v>
      </c>
      <c r="K143" s="149">
        <f>SUMPRODUCT(-('Gastos Gerais'!$B$4:$B$999=Analítico!$B143),-(Analítico!K$1&gt;='Gastos Gerais'!$D$4:$D$999),-(Analítico!K$1&lt;='Gastos Gerais'!$E$4:$E$999),-('Gastos Gerais'!$C$4:$C$999))</f>
        <v>0</v>
      </c>
      <c r="L143" s="149">
        <f>SUMPRODUCT(-('Gastos Gerais'!$B$4:$B$999=Analítico!$B143),-(Analítico!L$1&gt;='Gastos Gerais'!$D$4:$D$999),-(Analítico!L$1&lt;='Gastos Gerais'!$E$4:$E$999),-('Gastos Gerais'!$C$4:$C$999))</f>
        <v>0</v>
      </c>
      <c r="M143" s="149">
        <f>SUMPRODUCT(-('Gastos Gerais'!$B$4:$B$999=Analítico!$B143),-(Analítico!M$1&gt;='Gastos Gerais'!$D$4:$D$999),-(Analítico!M$1&lt;='Gastos Gerais'!$E$4:$E$999),-('Gastos Gerais'!$C$4:$C$999))</f>
        <v>0</v>
      </c>
      <c r="N143" s="149">
        <f>SUMPRODUCT(-('Gastos Gerais'!$B$4:$B$999=Analítico!$B143),-(Analítico!N$1&gt;='Gastos Gerais'!$D$4:$D$999),-(Analítico!N$1&lt;='Gastos Gerais'!$E$4:$E$999),-('Gastos Gerais'!$C$4:$C$999))</f>
        <v>0</v>
      </c>
      <c r="O143" s="149">
        <f>SUMPRODUCT(-('Gastos Gerais'!$B$4:$B$999=Analítico!$B143),-(Analítico!O$1&gt;='Gastos Gerais'!$D$4:$D$999),-(Analítico!O$1&lt;='Gastos Gerais'!$E$4:$E$999),-('Gastos Gerais'!$C$4:$C$999))</f>
        <v>4500</v>
      </c>
      <c r="P143" s="149">
        <f>SUMPRODUCT(-('Gastos Gerais'!$B$4:$B$999=Analítico!$B143),-(Analítico!P$1&gt;='Gastos Gerais'!$D$4:$D$999),-(Analítico!P$1&lt;='Gastos Gerais'!$E$4:$E$999),-('Gastos Gerais'!$C$4:$C$999))</f>
        <v>4500</v>
      </c>
      <c r="Q143" s="149">
        <f>SUMPRODUCT(-('Gastos Gerais'!$B$4:$B$999=Analítico!$B143),-(Analítico!Q$1&gt;='Gastos Gerais'!$D$4:$D$999),-(Analítico!Q$1&lt;='Gastos Gerais'!$E$4:$E$999),-('Gastos Gerais'!$C$4:$C$999))</f>
        <v>0</v>
      </c>
      <c r="R143" s="149">
        <f>SUMPRODUCT(-('Gastos Gerais'!$B$4:$B$999=Analítico!$B143),-(Analítico!R$1&gt;='Gastos Gerais'!$D$4:$D$999),-(Analítico!R$1&lt;='Gastos Gerais'!$E$4:$E$999),-('Gastos Gerais'!$C$4:$C$999))</f>
        <v>0</v>
      </c>
      <c r="S143" s="149">
        <f>SUMPRODUCT(-('Gastos Gerais'!$B$4:$B$999=Analítico!$B143),-(Analítico!S$1&gt;='Gastos Gerais'!$D$4:$D$999),-(Analítico!S$1&lt;='Gastos Gerais'!$E$4:$E$999),-('Gastos Gerais'!$C$4:$C$999))</f>
        <v>0</v>
      </c>
      <c r="T143" s="149">
        <f>SUMPRODUCT(-('Gastos Gerais'!$B$4:$B$999=Analítico!$B143),-(Analítico!T$1&gt;='Gastos Gerais'!$D$4:$D$999),-(Analítico!T$1&lt;='Gastos Gerais'!$E$4:$E$999),-('Gastos Gerais'!$C$4:$C$999))</f>
        <v>0</v>
      </c>
      <c r="U143" s="149">
        <f>SUMPRODUCT(-('Gastos Gerais'!$B$4:$B$999=Analítico!$B143),-(Analítico!U$1&gt;='Gastos Gerais'!$D$4:$D$999),-(Analítico!U$1&lt;='Gastos Gerais'!$E$4:$E$999),-('Gastos Gerais'!$C$4:$C$999))</f>
        <v>0</v>
      </c>
      <c r="V143" s="149">
        <f>SUMPRODUCT(-('Gastos Gerais'!$B$4:$B$999=Analítico!$B143),-(Analítico!V$1&gt;='Gastos Gerais'!$D$4:$D$999),-(Analítico!V$1&lt;='Gastos Gerais'!$E$4:$E$999),-('Gastos Gerais'!$C$4:$C$999))</f>
        <v>0</v>
      </c>
      <c r="W143" s="149">
        <f>SUMPRODUCT(-('Gastos Gerais'!$B$4:$B$999=Analítico!$B143),-(Analítico!W$1&gt;='Gastos Gerais'!$D$4:$D$999),-(Analítico!W$1&lt;='Gastos Gerais'!$E$4:$E$999),-('Gastos Gerais'!$C$4:$C$999))</f>
        <v>0</v>
      </c>
      <c r="X143" s="149">
        <f>SUMPRODUCT(-('Gastos Gerais'!$B$4:$B$999=Analítico!$B143),-(Analítico!X$1&gt;='Gastos Gerais'!$D$4:$D$999),-(Analítico!X$1&lt;='Gastos Gerais'!$E$4:$E$999),-('Gastos Gerais'!$C$4:$C$999))</f>
        <v>0</v>
      </c>
      <c r="Y143" s="149">
        <f>SUMPRODUCT(-('Gastos Gerais'!$B$4:$B$999=Analítico!$B143),-(Analítico!Y$1&gt;='Gastos Gerais'!$D$4:$D$999),-(Analítico!Y$1&lt;='Gastos Gerais'!$E$4:$E$999),-('Gastos Gerais'!$C$4:$C$999))</f>
        <v>0</v>
      </c>
      <c r="Z143" s="149">
        <f>SUMPRODUCT(-('Gastos Gerais'!$B$4:$B$999=Analítico!$B143),-(Analítico!Z$1&gt;='Gastos Gerais'!$D$4:$D$999),-(Analítico!Z$1&lt;='Gastos Gerais'!$E$4:$E$999),-('Gastos Gerais'!$C$4:$C$999))</f>
        <v>0</v>
      </c>
      <c r="AA143" s="149">
        <f>SUMPRODUCT(-('Gastos Gerais'!$B$4:$B$999=Analítico!$B143),-(Analítico!AA$1&gt;='Gastos Gerais'!$D$4:$D$999),-(Analítico!AA$1&lt;='Gastos Gerais'!$E$4:$E$999),-('Gastos Gerais'!$C$4:$C$999))</f>
        <v>4500</v>
      </c>
      <c r="AB143" s="149">
        <f>SUMPRODUCT(-('Gastos Gerais'!$B$4:$B$999=Analítico!$B143),-(Analítico!AB$1&gt;='Gastos Gerais'!$D$4:$D$999),-(Analítico!AB$1&lt;='Gastos Gerais'!$E$4:$E$999),-('Gastos Gerais'!$C$4:$C$999))</f>
        <v>4500</v>
      </c>
      <c r="AC143" s="149">
        <f>SUMPRODUCT(-('Gastos Gerais'!$B$4:$B$999=Analítico!$B143),-(Analítico!AC$1&gt;='Gastos Gerais'!$D$4:$D$999),-(Analítico!AC$1&lt;='Gastos Gerais'!$E$4:$E$999),-('Gastos Gerais'!$C$4:$C$999))</f>
        <v>0</v>
      </c>
      <c r="AD143" s="149">
        <f>SUMPRODUCT(-('Gastos Gerais'!$B$4:$B$999=Analítico!$B143),-(Analítico!AD$1&gt;='Gastos Gerais'!$D$4:$D$999),-(Analítico!AD$1&lt;='Gastos Gerais'!$E$4:$E$999),-('Gastos Gerais'!$C$4:$C$999))</f>
        <v>0</v>
      </c>
      <c r="AE143" s="149">
        <f>SUMPRODUCT(-('Gastos Gerais'!$B$4:$B$999=Analítico!$B143),-(Analítico!AE$1&gt;='Gastos Gerais'!$D$4:$D$999),-(Analítico!AE$1&lt;='Gastos Gerais'!$E$4:$E$999),-('Gastos Gerais'!$C$4:$C$999))</f>
        <v>0</v>
      </c>
      <c r="AF143" s="149">
        <f>SUMPRODUCT(-('Gastos Gerais'!$B$4:$B$999=Analítico!$B143),-(Analítico!AF$1&gt;='Gastos Gerais'!$D$4:$D$999),-(Analítico!AF$1&lt;='Gastos Gerais'!$E$4:$E$999),-('Gastos Gerais'!$C$4:$C$999))</f>
        <v>0</v>
      </c>
      <c r="AG143" s="149">
        <f>SUMPRODUCT(-('Gastos Gerais'!$B$4:$B$999=Analítico!$B143),-(Analítico!AG$1&gt;='Gastos Gerais'!$D$4:$D$999),-(Analítico!AG$1&lt;='Gastos Gerais'!$E$4:$E$999),-('Gastos Gerais'!$C$4:$C$999))</f>
        <v>0</v>
      </c>
      <c r="AH143" s="149">
        <f>SUMPRODUCT(-('Gastos Gerais'!$B$4:$B$999=Analítico!$B143),-(Analítico!AH$1&gt;='Gastos Gerais'!$D$4:$D$999),-(Analítico!AH$1&lt;='Gastos Gerais'!$E$4:$E$999),-('Gastos Gerais'!$C$4:$C$999))</f>
        <v>0</v>
      </c>
      <c r="AI143" s="149">
        <f>SUMPRODUCT(-('Gastos Gerais'!$B$4:$B$999=Analítico!$B143),-(Analítico!AI$1&gt;='Gastos Gerais'!$D$4:$D$999),-(Analítico!AI$1&lt;='Gastos Gerais'!$E$4:$E$999),-('Gastos Gerais'!$C$4:$C$999))</f>
        <v>0</v>
      </c>
      <c r="AJ143" s="149">
        <f>SUMPRODUCT(-('Gastos Gerais'!$B$4:$B$999=Analítico!$B143),-(Analítico!AJ$1&gt;='Gastos Gerais'!$D$4:$D$999),-(Analítico!AJ$1&lt;='Gastos Gerais'!$E$4:$E$999),-('Gastos Gerais'!$C$4:$C$999))</f>
        <v>0</v>
      </c>
      <c r="AK143" s="149">
        <f>SUMPRODUCT(-('Gastos Gerais'!$B$4:$B$999=Analítico!$B143),-(Analítico!AK$1&gt;='Gastos Gerais'!$D$4:$D$999),-(Analítico!AK$1&lt;='Gastos Gerais'!$E$4:$E$999),-('Gastos Gerais'!$C$4:$C$999))</f>
        <v>0</v>
      </c>
      <c r="AL143" s="149">
        <f>SUMPRODUCT(-('Gastos Gerais'!$B$4:$B$999=Analítico!$B143),-(Analítico!AL$1&gt;='Gastos Gerais'!$D$4:$D$999),-(Analítico!AL$1&lt;='Gastos Gerais'!$E$4:$E$999),-('Gastos Gerais'!$C$4:$C$999))</f>
        <v>0</v>
      </c>
      <c r="AM143" s="149">
        <f>SUMPRODUCT(-('Gastos Gerais'!$B$4:$B$999=Analítico!$B143),-(Analítico!AM$1&gt;='Gastos Gerais'!$D$4:$D$999),-(Analítico!AM$1&lt;='Gastos Gerais'!$E$4:$E$999),-('Gastos Gerais'!$C$4:$C$999))</f>
        <v>4500</v>
      </c>
      <c r="AN143" s="149">
        <f>SUMPRODUCT(-('Gastos Gerais'!$B$4:$B$999=Analítico!$B143),-(Analítico!AN$1&gt;='Gastos Gerais'!$D$4:$D$999),-(Analítico!AN$1&lt;='Gastos Gerais'!$E$4:$E$999),-('Gastos Gerais'!$C$4:$C$999))</f>
        <v>4500</v>
      </c>
      <c r="AO143" s="149">
        <f>SUMPRODUCT(-('Gastos Gerais'!$B$4:$B$999=Analítico!$B143),-(Analítico!AO$1&gt;='Gastos Gerais'!$D$4:$D$999),-(Analítico!AO$1&lt;='Gastos Gerais'!$E$4:$E$999),-('Gastos Gerais'!$C$4:$C$999))</f>
        <v>0</v>
      </c>
      <c r="AP143" s="149">
        <f>SUMPRODUCT(-('Gastos Gerais'!$B$4:$B$999=Analítico!$B143),-(Analítico!AP$1&gt;='Gastos Gerais'!$D$4:$D$999),-(Analítico!AP$1&lt;='Gastos Gerais'!$E$4:$E$999),-('Gastos Gerais'!$C$4:$C$999))</f>
        <v>0</v>
      </c>
      <c r="AQ143" s="149">
        <f>SUMPRODUCT(-('Gastos Gerais'!$B$4:$B$999=Analítico!$B143),-(Analítico!AQ$1&gt;='Gastos Gerais'!$D$4:$D$999),-(Analítico!AQ$1&lt;='Gastos Gerais'!$E$4:$E$999),-('Gastos Gerais'!$C$4:$C$999))</f>
        <v>0</v>
      </c>
      <c r="AR143" s="149">
        <f>SUMPRODUCT(-('Gastos Gerais'!$B$4:$B$999=Analítico!$B143),-(Analítico!AR$1&gt;='Gastos Gerais'!$D$4:$D$999),-(Analítico!AR$1&lt;='Gastos Gerais'!$E$4:$E$999),-('Gastos Gerais'!$C$4:$C$999))</f>
        <v>0</v>
      </c>
      <c r="AS143" s="149">
        <f>SUMPRODUCT(-('Gastos Gerais'!$B$4:$B$999=Analítico!$B143),-(Analítico!AS$1&gt;='Gastos Gerais'!$D$4:$D$999),-(Analítico!AS$1&lt;='Gastos Gerais'!$E$4:$E$999),-('Gastos Gerais'!$C$4:$C$999))</f>
        <v>0</v>
      </c>
      <c r="AT143" s="149">
        <f>SUMPRODUCT(-('Gastos Gerais'!$B$4:$B$999=Analítico!$B143),-(Analítico!AT$1&gt;='Gastos Gerais'!$D$4:$D$999),-(Analítico!AT$1&lt;='Gastos Gerais'!$E$4:$E$999),-('Gastos Gerais'!$C$4:$C$999))</f>
        <v>0</v>
      </c>
      <c r="AU143" s="149">
        <f>SUMPRODUCT(-('Gastos Gerais'!$B$4:$B$999=Analítico!$B143),-(Analítico!AU$1&gt;='Gastos Gerais'!$D$4:$D$999),-(Analítico!AU$1&lt;='Gastos Gerais'!$E$4:$E$999),-('Gastos Gerais'!$C$4:$C$999))</f>
        <v>0</v>
      </c>
      <c r="AV143" s="149">
        <f>SUMPRODUCT(-('Gastos Gerais'!$B$4:$B$999=Analítico!$B143),-(Analítico!AV$1&gt;='Gastos Gerais'!$D$4:$D$999),-(Analítico!AV$1&lt;='Gastos Gerais'!$E$4:$E$999),-('Gastos Gerais'!$C$4:$C$999))</f>
        <v>0</v>
      </c>
      <c r="AW143" s="149">
        <f>SUMPRODUCT(-('Gastos Gerais'!$B$4:$B$999=Analítico!$B143),-(Analítico!AW$1&gt;='Gastos Gerais'!$D$4:$D$999),-(Analítico!AW$1&lt;='Gastos Gerais'!$E$4:$E$999),-('Gastos Gerais'!$C$4:$C$999))</f>
        <v>0</v>
      </c>
      <c r="AX143" s="149">
        <f>SUMPRODUCT(-('Gastos Gerais'!$B$4:$B$999=Analítico!$B143),-(Analítico!AX$1&gt;='Gastos Gerais'!$D$4:$D$999),-(Analítico!AX$1&lt;='Gastos Gerais'!$E$4:$E$999),-('Gastos Gerais'!$C$4:$C$999))</f>
        <v>0</v>
      </c>
      <c r="AY143" s="144">
        <f t="shared" si="53"/>
        <v>27000</v>
      </c>
      <c r="AZ143" s="156">
        <f t="shared" ca="1" si="54"/>
        <v>2.2535471898900148E-4</v>
      </c>
      <c r="BJ143" s="247"/>
      <c r="BK143" s="247"/>
    </row>
    <row r="144" spans="1:63" s="99" customFormat="1" ht="23.25" customHeight="1">
      <c r="A144" s="216" t="s">
        <v>422</v>
      </c>
      <c r="B144" s="219" t="s">
        <v>491</v>
      </c>
      <c r="C144" s="149">
        <f>SUMPRODUCT(-('Gastos Gerais'!$B$4:$B$999=Analítico!$B144),-(Analítico!C$1&gt;='Gastos Gerais'!$D$4:$D$999),-(Analítico!C$1&lt;='Gastos Gerais'!$E$4:$E$999),-('Gastos Gerais'!$C$4:$C$999))</f>
        <v>0</v>
      </c>
      <c r="D144" s="149">
        <f>SUMPRODUCT(-('Gastos Gerais'!$B$4:$B$999=Analítico!$B144),-(Analítico!D$1&gt;='Gastos Gerais'!$D$4:$D$999),-(Analítico!D$1&lt;='Gastos Gerais'!$E$4:$E$999),-('Gastos Gerais'!$C$4:$C$999))</f>
        <v>0</v>
      </c>
      <c r="E144" s="149">
        <f>SUMPRODUCT(-('Gastos Gerais'!$B$4:$B$999=Analítico!$B144),-(Analítico!E$1&gt;='Gastos Gerais'!$D$4:$D$999),-(Analítico!E$1&lt;='Gastos Gerais'!$E$4:$E$999),-('Gastos Gerais'!$C$4:$C$999))</f>
        <v>0</v>
      </c>
      <c r="F144" s="149">
        <f>SUMPRODUCT(-('Gastos Gerais'!$B$4:$B$999=Analítico!$B144),-(Analítico!F$1&gt;='Gastos Gerais'!$D$4:$D$999),-(Analítico!F$1&lt;='Gastos Gerais'!$E$4:$E$999),-('Gastos Gerais'!$C$4:$C$999))</f>
        <v>0</v>
      </c>
      <c r="G144" s="149">
        <f>SUMPRODUCT(-('Gastos Gerais'!$B$4:$B$999=Analítico!$B144),-(Analítico!G$1&gt;='Gastos Gerais'!$D$4:$D$999),-(Analítico!G$1&lt;='Gastos Gerais'!$E$4:$E$999),-('Gastos Gerais'!$C$4:$C$999))</f>
        <v>0</v>
      </c>
      <c r="H144" s="149">
        <f>SUMPRODUCT(-('Gastos Gerais'!$B$4:$B$999=Analítico!$B144),-(Analítico!H$1&gt;='Gastos Gerais'!$D$4:$D$999),-(Analítico!H$1&lt;='Gastos Gerais'!$E$4:$E$999),-('Gastos Gerais'!$C$4:$C$999))</f>
        <v>0</v>
      </c>
      <c r="I144" s="149">
        <f>SUMPRODUCT(-('Gastos Gerais'!$B$4:$B$999=Analítico!$B144),-(Analítico!I$1&gt;='Gastos Gerais'!$D$4:$D$999),-(Analítico!I$1&lt;='Gastos Gerais'!$E$4:$E$999),-('Gastos Gerais'!$C$4:$C$999))</f>
        <v>650</v>
      </c>
      <c r="J144" s="149">
        <f>SUMPRODUCT(-('Gastos Gerais'!$B$4:$B$999=Analítico!$B144),-(Analítico!J$1&gt;='Gastos Gerais'!$D$4:$D$999),-(Analítico!J$1&lt;='Gastos Gerais'!$E$4:$E$999),-('Gastos Gerais'!$C$4:$C$999))</f>
        <v>650</v>
      </c>
      <c r="K144" s="149">
        <f>SUMPRODUCT(-('Gastos Gerais'!$B$4:$B$999=Analítico!$B144),-(Analítico!K$1&gt;='Gastos Gerais'!$D$4:$D$999),-(Analítico!K$1&lt;='Gastos Gerais'!$E$4:$E$999),-('Gastos Gerais'!$C$4:$C$999))</f>
        <v>650</v>
      </c>
      <c r="L144" s="149">
        <f>SUMPRODUCT(-('Gastos Gerais'!$B$4:$B$999=Analítico!$B144),-(Analítico!L$1&gt;='Gastos Gerais'!$D$4:$D$999),-(Analítico!L$1&lt;='Gastos Gerais'!$E$4:$E$999),-('Gastos Gerais'!$C$4:$C$999))</f>
        <v>650</v>
      </c>
      <c r="M144" s="149">
        <f>SUMPRODUCT(-('Gastos Gerais'!$B$4:$B$999=Analítico!$B144),-(Analítico!M$1&gt;='Gastos Gerais'!$D$4:$D$999),-(Analítico!M$1&lt;='Gastos Gerais'!$E$4:$E$999),-('Gastos Gerais'!$C$4:$C$999))</f>
        <v>650</v>
      </c>
      <c r="N144" s="149">
        <f>SUMPRODUCT(-('Gastos Gerais'!$B$4:$B$999=Analítico!$B144),-(Analítico!N$1&gt;='Gastos Gerais'!$D$4:$D$999),-(Analítico!N$1&lt;='Gastos Gerais'!$E$4:$E$999),-('Gastos Gerais'!$C$4:$C$999))</f>
        <v>650</v>
      </c>
      <c r="O144" s="149">
        <f>SUMPRODUCT(-('Gastos Gerais'!$B$4:$B$999=Analítico!$B144),-(Analítico!O$1&gt;='Gastos Gerais'!$D$4:$D$999),-(Analítico!O$1&lt;='Gastos Gerais'!$E$4:$E$999),-('Gastos Gerais'!$C$4:$C$999))</f>
        <v>650</v>
      </c>
      <c r="P144" s="149">
        <f>SUMPRODUCT(-('Gastos Gerais'!$B$4:$B$999=Analítico!$B144),-(Analítico!P$1&gt;='Gastos Gerais'!$D$4:$D$999),-(Analítico!P$1&lt;='Gastos Gerais'!$E$4:$E$999),-('Gastos Gerais'!$C$4:$C$999))</f>
        <v>650</v>
      </c>
      <c r="Q144" s="149">
        <f>SUMPRODUCT(-('Gastos Gerais'!$B$4:$B$999=Analítico!$B144),-(Analítico!Q$1&gt;='Gastos Gerais'!$D$4:$D$999),-(Analítico!Q$1&lt;='Gastos Gerais'!$E$4:$E$999),-('Gastos Gerais'!$C$4:$C$999))</f>
        <v>650</v>
      </c>
      <c r="R144" s="149">
        <f>SUMPRODUCT(-('Gastos Gerais'!$B$4:$B$999=Analítico!$B144),-(Analítico!R$1&gt;='Gastos Gerais'!$D$4:$D$999),-(Analítico!R$1&lt;='Gastos Gerais'!$E$4:$E$999),-('Gastos Gerais'!$C$4:$C$999))</f>
        <v>650</v>
      </c>
      <c r="S144" s="149">
        <f>SUMPRODUCT(-('Gastos Gerais'!$B$4:$B$999=Analítico!$B144),-(Analítico!S$1&gt;='Gastos Gerais'!$D$4:$D$999),-(Analítico!S$1&lt;='Gastos Gerais'!$E$4:$E$999),-('Gastos Gerais'!$C$4:$C$999))</f>
        <v>650</v>
      </c>
      <c r="T144" s="149">
        <f>SUMPRODUCT(-('Gastos Gerais'!$B$4:$B$999=Analítico!$B144),-(Analítico!T$1&gt;='Gastos Gerais'!$D$4:$D$999),-(Analítico!T$1&lt;='Gastos Gerais'!$E$4:$E$999),-('Gastos Gerais'!$C$4:$C$999))</f>
        <v>650</v>
      </c>
      <c r="U144" s="149">
        <f>SUMPRODUCT(-('Gastos Gerais'!$B$4:$B$999=Analítico!$B144),-(Analítico!U$1&gt;='Gastos Gerais'!$D$4:$D$999),-(Analítico!U$1&lt;='Gastos Gerais'!$E$4:$E$999),-('Gastos Gerais'!$C$4:$C$999))</f>
        <v>650</v>
      </c>
      <c r="V144" s="149">
        <f>SUMPRODUCT(-('Gastos Gerais'!$B$4:$B$999=Analítico!$B144),-(Analítico!V$1&gt;='Gastos Gerais'!$D$4:$D$999),-(Analítico!V$1&lt;='Gastos Gerais'!$E$4:$E$999),-('Gastos Gerais'!$C$4:$C$999))</f>
        <v>650</v>
      </c>
      <c r="W144" s="149">
        <f>SUMPRODUCT(-('Gastos Gerais'!$B$4:$B$999=Analítico!$B144),-(Analítico!W$1&gt;='Gastos Gerais'!$D$4:$D$999),-(Analítico!W$1&lt;='Gastos Gerais'!$E$4:$E$999),-('Gastos Gerais'!$C$4:$C$999))</f>
        <v>650</v>
      </c>
      <c r="X144" s="149">
        <f>SUMPRODUCT(-('Gastos Gerais'!$B$4:$B$999=Analítico!$B144),-(Analítico!X$1&gt;='Gastos Gerais'!$D$4:$D$999),-(Analítico!X$1&lt;='Gastos Gerais'!$E$4:$E$999),-('Gastos Gerais'!$C$4:$C$999))</f>
        <v>650</v>
      </c>
      <c r="Y144" s="149">
        <f>SUMPRODUCT(-('Gastos Gerais'!$B$4:$B$999=Analítico!$B144),-(Analítico!Y$1&gt;='Gastos Gerais'!$D$4:$D$999),-(Analítico!Y$1&lt;='Gastos Gerais'!$E$4:$E$999),-('Gastos Gerais'!$C$4:$C$999))</f>
        <v>650</v>
      </c>
      <c r="Z144" s="149">
        <f>SUMPRODUCT(-('Gastos Gerais'!$B$4:$B$999=Analítico!$B144),-(Analítico!Z$1&gt;='Gastos Gerais'!$D$4:$D$999),-(Analítico!Z$1&lt;='Gastos Gerais'!$E$4:$E$999),-('Gastos Gerais'!$C$4:$C$999))</f>
        <v>650</v>
      </c>
      <c r="AA144" s="149">
        <f>SUMPRODUCT(-('Gastos Gerais'!$B$4:$B$999=Analítico!$B144),-(Analítico!AA$1&gt;='Gastos Gerais'!$D$4:$D$999),-(Analítico!AA$1&lt;='Gastos Gerais'!$E$4:$E$999),-('Gastos Gerais'!$C$4:$C$999))</f>
        <v>650</v>
      </c>
      <c r="AB144" s="149">
        <f>SUMPRODUCT(-('Gastos Gerais'!$B$4:$B$999=Analítico!$B144),-(Analítico!AB$1&gt;='Gastos Gerais'!$D$4:$D$999),-(Analítico!AB$1&lt;='Gastos Gerais'!$E$4:$E$999),-('Gastos Gerais'!$C$4:$C$999))</f>
        <v>650</v>
      </c>
      <c r="AC144" s="149">
        <f>SUMPRODUCT(-('Gastos Gerais'!$B$4:$B$999=Analítico!$B144),-(Analítico!AC$1&gt;='Gastos Gerais'!$D$4:$D$999),-(Analítico!AC$1&lt;='Gastos Gerais'!$E$4:$E$999),-('Gastos Gerais'!$C$4:$C$999))</f>
        <v>650</v>
      </c>
      <c r="AD144" s="149">
        <f>SUMPRODUCT(-('Gastos Gerais'!$B$4:$B$999=Analítico!$B144),-(Analítico!AD$1&gt;='Gastos Gerais'!$D$4:$D$999),-(Analítico!AD$1&lt;='Gastos Gerais'!$E$4:$E$999),-('Gastos Gerais'!$C$4:$C$999))</f>
        <v>650</v>
      </c>
      <c r="AE144" s="149">
        <f>SUMPRODUCT(-('Gastos Gerais'!$B$4:$B$999=Analítico!$B144),-(Analítico!AE$1&gt;='Gastos Gerais'!$D$4:$D$999),-(Analítico!AE$1&lt;='Gastos Gerais'!$E$4:$E$999),-('Gastos Gerais'!$C$4:$C$999))</f>
        <v>650</v>
      </c>
      <c r="AF144" s="149">
        <f>SUMPRODUCT(-('Gastos Gerais'!$B$4:$B$999=Analítico!$B144),-(Analítico!AF$1&gt;='Gastos Gerais'!$D$4:$D$999),-(Analítico!AF$1&lt;='Gastos Gerais'!$E$4:$E$999),-('Gastos Gerais'!$C$4:$C$999))</f>
        <v>650</v>
      </c>
      <c r="AG144" s="149">
        <f>SUMPRODUCT(-('Gastos Gerais'!$B$4:$B$999=Analítico!$B144),-(Analítico!AG$1&gt;='Gastos Gerais'!$D$4:$D$999),-(Analítico!AG$1&lt;='Gastos Gerais'!$E$4:$E$999),-('Gastos Gerais'!$C$4:$C$999))</f>
        <v>650</v>
      </c>
      <c r="AH144" s="149">
        <f>SUMPRODUCT(-('Gastos Gerais'!$B$4:$B$999=Analítico!$B144),-(Analítico!AH$1&gt;='Gastos Gerais'!$D$4:$D$999),-(Analítico!AH$1&lt;='Gastos Gerais'!$E$4:$E$999),-('Gastos Gerais'!$C$4:$C$999))</f>
        <v>650</v>
      </c>
      <c r="AI144" s="149">
        <f>SUMPRODUCT(-('Gastos Gerais'!$B$4:$B$999=Analítico!$B144),-(Analítico!AI$1&gt;='Gastos Gerais'!$D$4:$D$999),-(Analítico!AI$1&lt;='Gastos Gerais'!$E$4:$E$999),-('Gastos Gerais'!$C$4:$C$999))</f>
        <v>650</v>
      </c>
      <c r="AJ144" s="149">
        <f>SUMPRODUCT(-('Gastos Gerais'!$B$4:$B$999=Analítico!$B144),-(Analítico!AJ$1&gt;='Gastos Gerais'!$D$4:$D$999),-(Analítico!AJ$1&lt;='Gastos Gerais'!$E$4:$E$999),-('Gastos Gerais'!$C$4:$C$999))</f>
        <v>650</v>
      </c>
      <c r="AK144" s="149">
        <f>SUMPRODUCT(-('Gastos Gerais'!$B$4:$B$999=Analítico!$B144),-(Analítico!AK$1&gt;='Gastos Gerais'!$D$4:$D$999),-(Analítico!AK$1&lt;='Gastos Gerais'!$E$4:$E$999),-('Gastos Gerais'!$C$4:$C$999))</f>
        <v>650</v>
      </c>
      <c r="AL144" s="149">
        <f>SUMPRODUCT(-('Gastos Gerais'!$B$4:$B$999=Analítico!$B144),-(Analítico!AL$1&gt;='Gastos Gerais'!$D$4:$D$999),-(Analítico!AL$1&lt;='Gastos Gerais'!$E$4:$E$999),-('Gastos Gerais'!$C$4:$C$999))</f>
        <v>650</v>
      </c>
      <c r="AM144" s="149">
        <f>SUMPRODUCT(-('Gastos Gerais'!$B$4:$B$999=Analítico!$B144),-(Analítico!AM$1&gt;='Gastos Gerais'!$D$4:$D$999),-(Analítico!AM$1&lt;='Gastos Gerais'!$E$4:$E$999),-('Gastos Gerais'!$C$4:$C$999))</f>
        <v>650</v>
      </c>
      <c r="AN144" s="149">
        <f>SUMPRODUCT(-('Gastos Gerais'!$B$4:$B$999=Analítico!$B144),-(Analítico!AN$1&gt;='Gastos Gerais'!$D$4:$D$999),-(Analítico!AN$1&lt;='Gastos Gerais'!$E$4:$E$999),-('Gastos Gerais'!$C$4:$C$999))</f>
        <v>650</v>
      </c>
      <c r="AO144" s="149">
        <f>SUMPRODUCT(-('Gastos Gerais'!$B$4:$B$999=Analítico!$B144),-(Analítico!AO$1&gt;='Gastos Gerais'!$D$4:$D$999),-(Analítico!AO$1&lt;='Gastos Gerais'!$E$4:$E$999),-('Gastos Gerais'!$C$4:$C$999))</f>
        <v>650</v>
      </c>
      <c r="AP144" s="149">
        <f>SUMPRODUCT(-('Gastos Gerais'!$B$4:$B$999=Analítico!$B144),-(Analítico!AP$1&gt;='Gastos Gerais'!$D$4:$D$999),-(Analítico!AP$1&lt;='Gastos Gerais'!$E$4:$E$999),-('Gastos Gerais'!$C$4:$C$999))</f>
        <v>650</v>
      </c>
      <c r="AQ144" s="149">
        <f>SUMPRODUCT(-('Gastos Gerais'!$B$4:$B$999=Analítico!$B144),-(Analítico!AQ$1&gt;='Gastos Gerais'!$D$4:$D$999),-(Analítico!AQ$1&lt;='Gastos Gerais'!$E$4:$E$999),-('Gastos Gerais'!$C$4:$C$999))</f>
        <v>650</v>
      </c>
      <c r="AR144" s="149">
        <f>SUMPRODUCT(-('Gastos Gerais'!$B$4:$B$999=Analítico!$B144),-(Analítico!AR$1&gt;='Gastos Gerais'!$D$4:$D$999),-(Analítico!AR$1&lt;='Gastos Gerais'!$E$4:$E$999),-('Gastos Gerais'!$C$4:$C$999))</f>
        <v>650</v>
      </c>
      <c r="AS144" s="149">
        <f>SUMPRODUCT(-('Gastos Gerais'!$B$4:$B$999=Analítico!$B144),-(Analítico!AS$1&gt;='Gastos Gerais'!$D$4:$D$999),-(Analítico!AS$1&lt;='Gastos Gerais'!$E$4:$E$999),-('Gastos Gerais'!$C$4:$C$999))</f>
        <v>0</v>
      </c>
      <c r="AT144" s="149">
        <f>SUMPRODUCT(-('Gastos Gerais'!$B$4:$B$999=Analítico!$B144),-(Analítico!AT$1&gt;='Gastos Gerais'!$D$4:$D$999),-(Analítico!AT$1&lt;='Gastos Gerais'!$E$4:$E$999),-('Gastos Gerais'!$C$4:$C$999))</f>
        <v>0</v>
      </c>
      <c r="AU144" s="149">
        <f>SUMPRODUCT(-('Gastos Gerais'!$B$4:$B$999=Analítico!$B144),-(Analítico!AU$1&gt;='Gastos Gerais'!$D$4:$D$999),-(Analítico!AU$1&lt;='Gastos Gerais'!$E$4:$E$999),-('Gastos Gerais'!$C$4:$C$999))</f>
        <v>0</v>
      </c>
      <c r="AV144" s="149">
        <f>SUMPRODUCT(-('Gastos Gerais'!$B$4:$B$999=Analítico!$B144),-(Analítico!AV$1&gt;='Gastos Gerais'!$D$4:$D$999),-(Analítico!AV$1&lt;='Gastos Gerais'!$E$4:$E$999),-('Gastos Gerais'!$C$4:$C$999))</f>
        <v>0</v>
      </c>
      <c r="AW144" s="149">
        <f>SUMPRODUCT(-('Gastos Gerais'!$B$4:$B$999=Analítico!$B144),-(Analítico!AW$1&gt;='Gastos Gerais'!$D$4:$D$999),-(Analítico!AW$1&lt;='Gastos Gerais'!$E$4:$E$999),-('Gastos Gerais'!$C$4:$C$999))</f>
        <v>0</v>
      </c>
      <c r="AX144" s="149">
        <f>SUMPRODUCT(-('Gastos Gerais'!$B$4:$B$999=Analítico!$B144),-(Analítico!AX$1&gt;='Gastos Gerais'!$D$4:$D$999),-(Analítico!AX$1&lt;='Gastos Gerais'!$E$4:$E$999),-('Gastos Gerais'!$C$4:$C$999))</f>
        <v>0</v>
      </c>
      <c r="AY144" s="144">
        <f t="shared" si="53"/>
        <v>23400</v>
      </c>
      <c r="AZ144" s="156">
        <f t="shared" ca="1" si="54"/>
        <v>1.9530742312380127E-4</v>
      </c>
      <c r="BJ144" s="247"/>
      <c r="BK144" s="247"/>
    </row>
    <row r="145" spans="1:63" s="99" customFormat="1" ht="23.25" customHeight="1">
      <c r="A145" s="216" t="s">
        <v>423</v>
      </c>
      <c r="B145" s="219" t="s">
        <v>492</v>
      </c>
      <c r="C145" s="149">
        <f>SUMPRODUCT(-('Gastos Gerais'!$B$4:$B$999=Analítico!$B145),-(Analítico!C$1&gt;='Gastos Gerais'!$D$4:$D$999),-(Analítico!C$1&lt;='Gastos Gerais'!$E$4:$E$999),-('Gastos Gerais'!$C$4:$C$999))</f>
        <v>0</v>
      </c>
      <c r="D145" s="149">
        <f>SUMPRODUCT(-('Gastos Gerais'!$B$4:$B$999=Analítico!$B145),-(Analítico!D$1&gt;='Gastos Gerais'!$D$4:$D$999),-(Analítico!D$1&lt;='Gastos Gerais'!$E$4:$E$999),-('Gastos Gerais'!$C$4:$C$999))</f>
        <v>0</v>
      </c>
      <c r="E145" s="149">
        <f>SUMPRODUCT(-('Gastos Gerais'!$B$4:$B$999=Analítico!$B145),-(Analítico!E$1&gt;='Gastos Gerais'!$D$4:$D$999),-(Analítico!E$1&lt;='Gastos Gerais'!$E$4:$E$999),-('Gastos Gerais'!$C$4:$C$999))</f>
        <v>0</v>
      </c>
      <c r="F145" s="149">
        <f>SUMPRODUCT(-('Gastos Gerais'!$B$4:$B$999=Analítico!$B145),-(Analítico!F$1&gt;='Gastos Gerais'!$D$4:$D$999),-(Analítico!F$1&lt;='Gastos Gerais'!$E$4:$E$999),-('Gastos Gerais'!$C$4:$C$999))</f>
        <v>0</v>
      </c>
      <c r="G145" s="149">
        <f>SUMPRODUCT(-('Gastos Gerais'!$B$4:$B$999=Analítico!$B145),-(Analítico!G$1&gt;='Gastos Gerais'!$D$4:$D$999),-(Analítico!G$1&lt;='Gastos Gerais'!$E$4:$E$999),-('Gastos Gerais'!$C$4:$C$999))</f>
        <v>0</v>
      </c>
      <c r="H145" s="149">
        <f>SUMPRODUCT(-('Gastos Gerais'!$B$4:$B$999=Analítico!$B145),-(Analítico!H$1&gt;='Gastos Gerais'!$D$4:$D$999),-(Analítico!H$1&lt;='Gastos Gerais'!$E$4:$E$999),-('Gastos Gerais'!$C$4:$C$999))</f>
        <v>0</v>
      </c>
      <c r="I145" s="149">
        <f>SUMPRODUCT(-('Gastos Gerais'!$B$4:$B$999=Analítico!$B145),-(Analítico!I$1&gt;='Gastos Gerais'!$D$4:$D$999),-(Analítico!I$1&lt;='Gastos Gerais'!$E$4:$E$999),-('Gastos Gerais'!$C$4:$C$999))</f>
        <v>0</v>
      </c>
      <c r="J145" s="149">
        <f>SUMPRODUCT(-('Gastos Gerais'!$B$4:$B$999=Analítico!$B145),-(Analítico!J$1&gt;='Gastos Gerais'!$D$4:$D$999),-(Analítico!J$1&lt;='Gastos Gerais'!$E$4:$E$999),-('Gastos Gerais'!$C$4:$C$999))</f>
        <v>0</v>
      </c>
      <c r="K145" s="149">
        <f>SUMPRODUCT(-('Gastos Gerais'!$B$4:$B$999=Analítico!$B145),-(Analítico!K$1&gt;='Gastos Gerais'!$D$4:$D$999),-(Analítico!K$1&lt;='Gastos Gerais'!$E$4:$E$999),-('Gastos Gerais'!$C$4:$C$999))</f>
        <v>0</v>
      </c>
      <c r="L145" s="149">
        <f>SUMPRODUCT(-('Gastos Gerais'!$B$4:$B$999=Analítico!$B145),-(Analítico!L$1&gt;='Gastos Gerais'!$D$4:$D$999),-(Analítico!L$1&lt;='Gastos Gerais'!$E$4:$E$999),-('Gastos Gerais'!$C$4:$C$999))</f>
        <v>0</v>
      </c>
      <c r="M145" s="149">
        <f>SUMPRODUCT(-('Gastos Gerais'!$B$4:$B$999=Analítico!$B145),-(Analítico!M$1&gt;='Gastos Gerais'!$D$4:$D$999),-(Analítico!M$1&lt;='Gastos Gerais'!$E$4:$E$999),-('Gastos Gerais'!$C$4:$C$999))</f>
        <v>0</v>
      </c>
      <c r="N145" s="149">
        <f>SUMPRODUCT(-('Gastos Gerais'!$B$4:$B$999=Analítico!$B145),-(Analítico!N$1&gt;='Gastos Gerais'!$D$4:$D$999),-(Analítico!N$1&lt;='Gastos Gerais'!$E$4:$E$999),-('Gastos Gerais'!$C$4:$C$999))</f>
        <v>0</v>
      </c>
      <c r="O145" s="149">
        <f>SUMPRODUCT(-('Gastos Gerais'!$B$4:$B$999=Analítico!$B145),-(Analítico!O$1&gt;='Gastos Gerais'!$D$4:$D$999),-(Analítico!O$1&lt;='Gastos Gerais'!$E$4:$E$999),-('Gastos Gerais'!$C$4:$C$999))</f>
        <v>0</v>
      </c>
      <c r="P145" s="149">
        <f>SUMPRODUCT(-('Gastos Gerais'!$B$4:$B$999=Analítico!$B145),-(Analítico!P$1&gt;='Gastos Gerais'!$D$4:$D$999),-(Analítico!P$1&lt;='Gastos Gerais'!$E$4:$E$999),-('Gastos Gerais'!$C$4:$C$999))</f>
        <v>0</v>
      </c>
      <c r="Q145" s="149">
        <f>SUMPRODUCT(-('Gastos Gerais'!$B$4:$B$999=Analítico!$B145),-(Analítico!Q$1&gt;='Gastos Gerais'!$D$4:$D$999),-(Analítico!Q$1&lt;='Gastos Gerais'!$E$4:$E$999),-('Gastos Gerais'!$C$4:$C$999))</f>
        <v>0</v>
      </c>
      <c r="R145" s="149">
        <f>SUMPRODUCT(-('Gastos Gerais'!$B$4:$B$999=Analítico!$B145),-(Analítico!R$1&gt;='Gastos Gerais'!$D$4:$D$999),-(Analítico!R$1&lt;='Gastos Gerais'!$E$4:$E$999),-('Gastos Gerais'!$C$4:$C$999))</f>
        <v>0</v>
      </c>
      <c r="S145" s="149">
        <f>SUMPRODUCT(-('Gastos Gerais'!$B$4:$B$999=Analítico!$B145),-(Analítico!S$1&gt;='Gastos Gerais'!$D$4:$D$999),-(Analítico!S$1&lt;='Gastos Gerais'!$E$4:$E$999),-('Gastos Gerais'!$C$4:$C$999))</f>
        <v>0</v>
      </c>
      <c r="T145" s="149">
        <f>SUMPRODUCT(-('Gastos Gerais'!$B$4:$B$999=Analítico!$B145),-(Analítico!T$1&gt;='Gastos Gerais'!$D$4:$D$999),-(Analítico!T$1&lt;='Gastos Gerais'!$E$4:$E$999),-('Gastos Gerais'!$C$4:$C$999))</f>
        <v>0</v>
      </c>
      <c r="U145" s="149">
        <f>SUMPRODUCT(-('Gastos Gerais'!$B$4:$B$999=Analítico!$B145),-(Analítico!U$1&gt;='Gastos Gerais'!$D$4:$D$999),-(Analítico!U$1&lt;='Gastos Gerais'!$E$4:$E$999),-('Gastos Gerais'!$C$4:$C$999))</f>
        <v>0</v>
      </c>
      <c r="V145" s="149">
        <f>SUMPRODUCT(-('Gastos Gerais'!$B$4:$B$999=Analítico!$B145),-(Analítico!V$1&gt;='Gastos Gerais'!$D$4:$D$999),-(Analítico!V$1&lt;='Gastos Gerais'!$E$4:$E$999),-('Gastos Gerais'!$C$4:$C$999))</f>
        <v>0</v>
      </c>
      <c r="W145" s="149">
        <f>SUMPRODUCT(-('Gastos Gerais'!$B$4:$B$999=Analítico!$B145),-(Analítico!W$1&gt;='Gastos Gerais'!$D$4:$D$999),-(Analítico!W$1&lt;='Gastos Gerais'!$E$4:$E$999),-('Gastos Gerais'!$C$4:$C$999))</f>
        <v>0</v>
      </c>
      <c r="X145" s="149">
        <f>SUMPRODUCT(-('Gastos Gerais'!$B$4:$B$999=Analítico!$B145),-(Analítico!X$1&gt;='Gastos Gerais'!$D$4:$D$999),-(Analítico!X$1&lt;='Gastos Gerais'!$E$4:$E$999),-('Gastos Gerais'!$C$4:$C$999))</f>
        <v>0</v>
      </c>
      <c r="Y145" s="149">
        <f>SUMPRODUCT(-('Gastos Gerais'!$B$4:$B$999=Analítico!$B145),-(Analítico!Y$1&gt;='Gastos Gerais'!$D$4:$D$999),-(Analítico!Y$1&lt;='Gastos Gerais'!$E$4:$E$999),-('Gastos Gerais'!$C$4:$C$999))</f>
        <v>0</v>
      </c>
      <c r="Z145" s="149">
        <f>SUMPRODUCT(-('Gastos Gerais'!$B$4:$B$999=Analítico!$B145),-(Analítico!Z$1&gt;='Gastos Gerais'!$D$4:$D$999),-(Analítico!Z$1&lt;='Gastos Gerais'!$E$4:$E$999),-('Gastos Gerais'!$C$4:$C$999))</f>
        <v>0</v>
      </c>
      <c r="AA145" s="149">
        <f>SUMPRODUCT(-('Gastos Gerais'!$B$4:$B$999=Analítico!$B145),-(Analítico!AA$1&gt;='Gastos Gerais'!$D$4:$D$999),-(Analítico!AA$1&lt;='Gastos Gerais'!$E$4:$E$999),-('Gastos Gerais'!$C$4:$C$999))</f>
        <v>0</v>
      </c>
      <c r="AB145" s="149">
        <f>SUMPRODUCT(-('Gastos Gerais'!$B$4:$B$999=Analítico!$B145),-(Analítico!AB$1&gt;='Gastos Gerais'!$D$4:$D$999),-(Analítico!AB$1&lt;='Gastos Gerais'!$E$4:$E$999),-('Gastos Gerais'!$C$4:$C$999))</f>
        <v>0</v>
      </c>
      <c r="AC145" s="149">
        <f>SUMPRODUCT(-('Gastos Gerais'!$B$4:$B$999=Analítico!$B145),-(Analítico!AC$1&gt;='Gastos Gerais'!$D$4:$D$999),-(Analítico!AC$1&lt;='Gastos Gerais'!$E$4:$E$999),-('Gastos Gerais'!$C$4:$C$999))</f>
        <v>0</v>
      </c>
      <c r="AD145" s="149">
        <f>SUMPRODUCT(-('Gastos Gerais'!$B$4:$B$999=Analítico!$B145),-(Analítico!AD$1&gt;='Gastos Gerais'!$D$4:$D$999),-(Analítico!AD$1&lt;='Gastos Gerais'!$E$4:$E$999),-('Gastos Gerais'!$C$4:$C$999))</f>
        <v>0</v>
      </c>
      <c r="AE145" s="149">
        <f>SUMPRODUCT(-('Gastos Gerais'!$B$4:$B$999=Analítico!$B145),-(Analítico!AE$1&gt;='Gastos Gerais'!$D$4:$D$999),-(Analítico!AE$1&lt;='Gastos Gerais'!$E$4:$E$999),-('Gastos Gerais'!$C$4:$C$999))</f>
        <v>0</v>
      </c>
      <c r="AF145" s="149">
        <f>SUMPRODUCT(-('Gastos Gerais'!$B$4:$B$999=Analítico!$B145),-(Analítico!AF$1&gt;='Gastos Gerais'!$D$4:$D$999),-(Analítico!AF$1&lt;='Gastos Gerais'!$E$4:$E$999),-('Gastos Gerais'!$C$4:$C$999))</f>
        <v>0</v>
      </c>
      <c r="AG145" s="149">
        <f>SUMPRODUCT(-('Gastos Gerais'!$B$4:$B$999=Analítico!$B145),-(Analítico!AG$1&gt;='Gastos Gerais'!$D$4:$D$999),-(Analítico!AG$1&lt;='Gastos Gerais'!$E$4:$E$999),-('Gastos Gerais'!$C$4:$C$999))</f>
        <v>0</v>
      </c>
      <c r="AH145" s="149">
        <f>SUMPRODUCT(-('Gastos Gerais'!$B$4:$B$999=Analítico!$B145),-(Analítico!AH$1&gt;='Gastos Gerais'!$D$4:$D$999),-(Analítico!AH$1&lt;='Gastos Gerais'!$E$4:$E$999),-('Gastos Gerais'!$C$4:$C$999))</f>
        <v>0</v>
      </c>
      <c r="AI145" s="149">
        <f>SUMPRODUCT(-('Gastos Gerais'!$B$4:$B$999=Analítico!$B145),-(Analítico!AI$1&gt;='Gastos Gerais'!$D$4:$D$999),-(Analítico!AI$1&lt;='Gastos Gerais'!$E$4:$E$999),-('Gastos Gerais'!$C$4:$C$999))</f>
        <v>0</v>
      </c>
      <c r="AJ145" s="149">
        <f>SUMPRODUCT(-('Gastos Gerais'!$B$4:$B$999=Analítico!$B145),-(Analítico!AJ$1&gt;='Gastos Gerais'!$D$4:$D$999),-(Analítico!AJ$1&lt;='Gastos Gerais'!$E$4:$E$999),-('Gastos Gerais'!$C$4:$C$999))</f>
        <v>0</v>
      </c>
      <c r="AK145" s="149">
        <f>SUMPRODUCT(-('Gastos Gerais'!$B$4:$B$999=Analítico!$B145),-(Analítico!AK$1&gt;='Gastos Gerais'!$D$4:$D$999),-(Analítico!AK$1&lt;='Gastos Gerais'!$E$4:$E$999),-('Gastos Gerais'!$C$4:$C$999))</f>
        <v>0</v>
      </c>
      <c r="AL145" s="149">
        <f>SUMPRODUCT(-('Gastos Gerais'!$B$4:$B$999=Analítico!$B145),-(Analítico!AL$1&gt;='Gastos Gerais'!$D$4:$D$999),-(Analítico!AL$1&lt;='Gastos Gerais'!$E$4:$E$999),-('Gastos Gerais'!$C$4:$C$999))</f>
        <v>0</v>
      </c>
      <c r="AM145" s="149">
        <f>SUMPRODUCT(-('Gastos Gerais'!$B$4:$B$999=Analítico!$B145),-(Analítico!AM$1&gt;='Gastos Gerais'!$D$4:$D$999),-(Analítico!AM$1&lt;='Gastos Gerais'!$E$4:$E$999),-('Gastos Gerais'!$C$4:$C$999))</f>
        <v>0</v>
      </c>
      <c r="AN145" s="149">
        <f>SUMPRODUCT(-('Gastos Gerais'!$B$4:$B$999=Analítico!$B145),-(Analítico!AN$1&gt;='Gastos Gerais'!$D$4:$D$999),-(Analítico!AN$1&lt;='Gastos Gerais'!$E$4:$E$999),-('Gastos Gerais'!$C$4:$C$999))</f>
        <v>0</v>
      </c>
      <c r="AO145" s="149">
        <f>SUMPRODUCT(-('Gastos Gerais'!$B$4:$B$999=Analítico!$B145),-(Analítico!AO$1&gt;='Gastos Gerais'!$D$4:$D$999),-(Analítico!AO$1&lt;='Gastos Gerais'!$E$4:$E$999),-('Gastos Gerais'!$C$4:$C$999))</f>
        <v>0</v>
      </c>
      <c r="AP145" s="149">
        <f>SUMPRODUCT(-('Gastos Gerais'!$B$4:$B$999=Analítico!$B145),-(Analítico!AP$1&gt;='Gastos Gerais'!$D$4:$D$999),-(Analítico!AP$1&lt;='Gastos Gerais'!$E$4:$E$999),-('Gastos Gerais'!$C$4:$C$999))</f>
        <v>0</v>
      </c>
      <c r="AQ145" s="149">
        <f>SUMPRODUCT(-('Gastos Gerais'!$B$4:$B$999=Analítico!$B145),-(Analítico!AQ$1&gt;='Gastos Gerais'!$D$4:$D$999),-(Analítico!AQ$1&lt;='Gastos Gerais'!$E$4:$E$999),-('Gastos Gerais'!$C$4:$C$999))</f>
        <v>0</v>
      </c>
      <c r="AR145" s="149">
        <f>SUMPRODUCT(-('Gastos Gerais'!$B$4:$B$999=Analítico!$B145),-(Analítico!AR$1&gt;='Gastos Gerais'!$D$4:$D$999),-(Analítico!AR$1&lt;='Gastos Gerais'!$E$4:$E$999),-('Gastos Gerais'!$C$4:$C$999))</f>
        <v>0</v>
      </c>
      <c r="AS145" s="149">
        <f>SUMPRODUCT(-('Gastos Gerais'!$B$4:$B$999=Analítico!$B145),-(Analítico!AS$1&gt;='Gastos Gerais'!$D$4:$D$999),-(Analítico!AS$1&lt;='Gastos Gerais'!$E$4:$E$999),-('Gastos Gerais'!$C$4:$C$999))</f>
        <v>0</v>
      </c>
      <c r="AT145" s="149">
        <f>SUMPRODUCT(-('Gastos Gerais'!$B$4:$B$999=Analítico!$B145),-(Analítico!AT$1&gt;='Gastos Gerais'!$D$4:$D$999),-(Analítico!AT$1&lt;='Gastos Gerais'!$E$4:$E$999),-('Gastos Gerais'!$C$4:$C$999))</f>
        <v>0</v>
      </c>
      <c r="AU145" s="149">
        <f>SUMPRODUCT(-('Gastos Gerais'!$B$4:$B$999=Analítico!$B145),-(Analítico!AU$1&gt;='Gastos Gerais'!$D$4:$D$999),-(Analítico!AU$1&lt;='Gastos Gerais'!$E$4:$E$999),-('Gastos Gerais'!$C$4:$C$999))</f>
        <v>0</v>
      </c>
      <c r="AV145" s="149">
        <f>SUMPRODUCT(-('Gastos Gerais'!$B$4:$B$999=Analítico!$B145),-(Analítico!AV$1&gt;='Gastos Gerais'!$D$4:$D$999),-(Analítico!AV$1&lt;='Gastos Gerais'!$E$4:$E$999),-('Gastos Gerais'!$C$4:$C$999))</f>
        <v>0</v>
      </c>
      <c r="AW145" s="149">
        <f>SUMPRODUCT(-('Gastos Gerais'!$B$4:$B$999=Analítico!$B145),-(Analítico!AW$1&gt;='Gastos Gerais'!$D$4:$D$999),-(Analítico!AW$1&lt;='Gastos Gerais'!$E$4:$E$999),-('Gastos Gerais'!$C$4:$C$999))</f>
        <v>0</v>
      </c>
      <c r="AX145" s="149">
        <f>SUMPRODUCT(-('Gastos Gerais'!$B$4:$B$999=Analítico!$B145),-(Analítico!AX$1&gt;='Gastos Gerais'!$D$4:$D$999),-(Analítico!AX$1&lt;='Gastos Gerais'!$E$4:$E$999),-('Gastos Gerais'!$C$4:$C$999))</f>
        <v>0</v>
      </c>
      <c r="AY145" s="144">
        <f t="shared" si="53"/>
        <v>0</v>
      </c>
      <c r="AZ145" s="156">
        <f t="shared" ca="1" si="54"/>
        <v>0</v>
      </c>
      <c r="BJ145" s="247"/>
      <c r="BK145" s="247"/>
    </row>
    <row r="146" spans="1:63" s="99" customFormat="1" ht="23.25" customHeight="1">
      <c r="A146" s="216" t="s">
        <v>424</v>
      </c>
      <c r="B146" s="219" t="s">
        <v>493</v>
      </c>
      <c r="C146" s="149">
        <f>SUMPRODUCT(-('Gastos Gerais'!$B$4:$B$999=Analítico!$B146),-(Analítico!C$1&gt;='Gastos Gerais'!$D$4:$D$999),-(Analítico!C$1&lt;='Gastos Gerais'!$E$4:$E$999),-('Gastos Gerais'!$C$4:$C$999))</f>
        <v>0</v>
      </c>
      <c r="D146" s="149">
        <f>SUMPRODUCT(-('Gastos Gerais'!$B$4:$B$999=Analítico!$B146),-(Analítico!D$1&gt;='Gastos Gerais'!$D$4:$D$999),-(Analítico!D$1&lt;='Gastos Gerais'!$E$4:$E$999),-('Gastos Gerais'!$C$4:$C$999))</f>
        <v>0</v>
      </c>
      <c r="E146" s="149">
        <f>SUMPRODUCT(-('Gastos Gerais'!$B$4:$B$999=Analítico!$B146),-(Analítico!E$1&gt;='Gastos Gerais'!$D$4:$D$999),-(Analítico!E$1&lt;='Gastos Gerais'!$E$4:$E$999),-('Gastos Gerais'!$C$4:$C$999))</f>
        <v>0</v>
      </c>
      <c r="F146" s="149">
        <f>SUMPRODUCT(-('Gastos Gerais'!$B$4:$B$999=Analítico!$B146),-(Analítico!F$1&gt;='Gastos Gerais'!$D$4:$D$999),-(Analítico!F$1&lt;='Gastos Gerais'!$E$4:$E$999),-('Gastos Gerais'!$C$4:$C$999))</f>
        <v>0</v>
      </c>
      <c r="G146" s="149">
        <f>SUMPRODUCT(-('Gastos Gerais'!$B$4:$B$999=Analítico!$B146),-(Analítico!G$1&gt;='Gastos Gerais'!$D$4:$D$999),-(Analítico!G$1&lt;='Gastos Gerais'!$E$4:$E$999),-('Gastos Gerais'!$C$4:$C$999))</f>
        <v>0</v>
      </c>
      <c r="H146" s="149">
        <f>SUMPRODUCT(-('Gastos Gerais'!$B$4:$B$999=Analítico!$B146),-(Analítico!H$1&gt;='Gastos Gerais'!$D$4:$D$999),-(Analítico!H$1&lt;='Gastos Gerais'!$E$4:$E$999),-('Gastos Gerais'!$C$4:$C$999))</f>
        <v>0</v>
      </c>
      <c r="I146" s="149">
        <f>SUMPRODUCT(-('Gastos Gerais'!$B$4:$B$999=Analítico!$B146),-(Analítico!I$1&gt;='Gastos Gerais'!$D$4:$D$999),-(Analítico!I$1&lt;='Gastos Gerais'!$E$4:$E$999),-('Gastos Gerais'!$C$4:$C$999))</f>
        <v>200</v>
      </c>
      <c r="J146" s="149">
        <f>SUMPRODUCT(-('Gastos Gerais'!$B$4:$B$999=Analítico!$B146),-(Analítico!J$1&gt;='Gastos Gerais'!$D$4:$D$999),-(Analítico!J$1&lt;='Gastos Gerais'!$E$4:$E$999),-('Gastos Gerais'!$C$4:$C$999))</f>
        <v>200</v>
      </c>
      <c r="K146" s="149">
        <f>SUMPRODUCT(-('Gastos Gerais'!$B$4:$B$999=Analítico!$B146),-(Analítico!K$1&gt;='Gastos Gerais'!$D$4:$D$999),-(Analítico!K$1&lt;='Gastos Gerais'!$E$4:$E$999),-('Gastos Gerais'!$C$4:$C$999))</f>
        <v>200</v>
      </c>
      <c r="L146" s="149">
        <f>SUMPRODUCT(-('Gastos Gerais'!$B$4:$B$999=Analítico!$B146),-(Analítico!L$1&gt;='Gastos Gerais'!$D$4:$D$999),-(Analítico!L$1&lt;='Gastos Gerais'!$E$4:$E$999),-('Gastos Gerais'!$C$4:$C$999))</f>
        <v>200</v>
      </c>
      <c r="M146" s="149">
        <f>SUMPRODUCT(-('Gastos Gerais'!$B$4:$B$999=Analítico!$B146),-(Analítico!M$1&gt;='Gastos Gerais'!$D$4:$D$999),-(Analítico!M$1&lt;='Gastos Gerais'!$E$4:$E$999),-('Gastos Gerais'!$C$4:$C$999))</f>
        <v>200</v>
      </c>
      <c r="N146" s="149">
        <f>SUMPRODUCT(-('Gastos Gerais'!$B$4:$B$999=Analítico!$B146),-(Analítico!N$1&gt;='Gastos Gerais'!$D$4:$D$999),-(Analítico!N$1&lt;='Gastos Gerais'!$E$4:$E$999),-('Gastos Gerais'!$C$4:$C$999))</f>
        <v>200</v>
      </c>
      <c r="O146" s="149">
        <f>SUMPRODUCT(-('Gastos Gerais'!$B$4:$B$999=Analítico!$B146),-(Analítico!O$1&gt;='Gastos Gerais'!$D$4:$D$999),-(Analítico!O$1&lt;='Gastos Gerais'!$E$4:$E$999),-('Gastos Gerais'!$C$4:$C$999))</f>
        <v>200</v>
      </c>
      <c r="P146" s="149">
        <f>SUMPRODUCT(-('Gastos Gerais'!$B$4:$B$999=Analítico!$B146),-(Analítico!P$1&gt;='Gastos Gerais'!$D$4:$D$999),-(Analítico!P$1&lt;='Gastos Gerais'!$E$4:$E$999),-('Gastos Gerais'!$C$4:$C$999))</f>
        <v>200</v>
      </c>
      <c r="Q146" s="149">
        <f>SUMPRODUCT(-('Gastos Gerais'!$B$4:$B$999=Analítico!$B146),-(Analítico!Q$1&gt;='Gastos Gerais'!$D$4:$D$999),-(Analítico!Q$1&lt;='Gastos Gerais'!$E$4:$E$999),-('Gastos Gerais'!$C$4:$C$999))</f>
        <v>200</v>
      </c>
      <c r="R146" s="149">
        <f>SUMPRODUCT(-('Gastos Gerais'!$B$4:$B$999=Analítico!$B146),-(Analítico!R$1&gt;='Gastos Gerais'!$D$4:$D$999),-(Analítico!R$1&lt;='Gastos Gerais'!$E$4:$E$999),-('Gastos Gerais'!$C$4:$C$999))</f>
        <v>200</v>
      </c>
      <c r="S146" s="149">
        <f>SUMPRODUCT(-('Gastos Gerais'!$B$4:$B$999=Analítico!$B146),-(Analítico!S$1&gt;='Gastos Gerais'!$D$4:$D$999),-(Analítico!S$1&lt;='Gastos Gerais'!$E$4:$E$999),-('Gastos Gerais'!$C$4:$C$999))</f>
        <v>200</v>
      </c>
      <c r="T146" s="149">
        <f>SUMPRODUCT(-('Gastos Gerais'!$B$4:$B$999=Analítico!$B146),-(Analítico!T$1&gt;='Gastos Gerais'!$D$4:$D$999),-(Analítico!T$1&lt;='Gastos Gerais'!$E$4:$E$999),-('Gastos Gerais'!$C$4:$C$999))</f>
        <v>200</v>
      </c>
      <c r="U146" s="149">
        <f>SUMPRODUCT(-('Gastos Gerais'!$B$4:$B$999=Analítico!$B146),-(Analítico!U$1&gt;='Gastos Gerais'!$D$4:$D$999),-(Analítico!U$1&lt;='Gastos Gerais'!$E$4:$E$999),-('Gastos Gerais'!$C$4:$C$999))</f>
        <v>200</v>
      </c>
      <c r="V146" s="149">
        <f>SUMPRODUCT(-('Gastos Gerais'!$B$4:$B$999=Analítico!$B146),-(Analítico!V$1&gt;='Gastos Gerais'!$D$4:$D$999),-(Analítico!V$1&lt;='Gastos Gerais'!$E$4:$E$999),-('Gastos Gerais'!$C$4:$C$999))</f>
        <v>200</v>
      </c>
      <c r="W146" s="149">
        <f>SUMPRODUCT(-('Gastos Gerais'!$B$4:$B$999=Analítico!$B146),-(Analítico!W$1&gt;='Gastos Gerais'!$D$4:$D$999),-(Analítico!W$1&lt;='Gastos Gerais'!$E$4:$E$999),-('Gastos Gerais'!$C$4:$C$999))</f>
        <v>200</v>
      </c>
      <c r="X146" s="149">
        <f>SUMPRODUCT(-('Gastos Gerais'!$B$4:$B$999=Analítico!$B146),-(Analítico!X$1&gt;='Gastos Gerais'!$D$4:$D$999),-(Analítico!X$1&lt;='Gastos Gerais'!$E$4:$E$999),-('Gastos Gerais'!$C$4:$C$999))</f>
        <v>200</v>
      </c>
      <c r="Y146" s="149">
        <f>SUMPRODUCT(-('Gastos Gerais'!$B$4:$B$999=Analítico!$B146),-(Analítico!Y$1&gt;='Gastos Gerais'!$D$4:$D$999),-(Analítico!Y$1&lt;='Gastos Gerais'!$E$4:$E$999),-('Gastos Gerais'!$C$4:$C$999))</f>
        <v>200</v>
      </c>
      <c r="Z146" s="149">
        <f>SUMPRODUCT(-('Gastos Gerais'!$B$4:$B$999=Analítico!$B146),-(Analítico!Z$1&gt;='Gastos Gerais'!$D$4:$D$999),-(Analítico!Z$1&lt;='Gastos Gerais'!$E$4:$E$999),-('Gastos Gerais'!$C$4:$C$999))</f>
        <v>200</v>
      </c>
      <c r="AA146" s="149">
        <f>SUMPRODUCT(-('Gastos Gerais'!$B$4:$B$999=Analítico!$B146),-(Analítico!AA$1&gt;='Gastos Gerais'!$D$4:$D$999),-(Analítico!AA$1&lt;='Gastos Gerais'!$E$4:$E$999),-('Gastos Gerais'!$C$4:$C$999))</f>
        <v>200</v>
      </c>
      <c r="AB146" s="149">
        <f>SUMPRODUCT(-('Gastos Gerais'!$B$4:$B$999=Analítico!$B146),-(Analítico!AB$1&gt;='Gastos Gerais'!$D$4:$D$999),-(Analítico!AB$1&lt;='Gastos Gerais'!$E$4:$E$999),-('Gastos Gerais'!$C$4:$C$999))</f>
        <v>200</v>
      </c>
      <c r="AC146" s="149">
        <f>SUMPRODUCT(-('Gastos Gerais'!$B$4:$B$999=Analítico!$B146),-(Analítico!AC$1&gt;='Gastos Gerais'!$D$4:$D$999),-(Analítico!AC$1&lt;='Gastos Gerais'!$E$4:$E$999),-('Gastos Gerais'!$C$4:$C$999))</f>
        <v>200</v>
      </c>
      <c r="AD146" s="149">
        <f>SUMPRODUCT(-('Gastos Gerais'!$B$4:$B$999=Analítico!$B146),-(Analítico!AD$1&gt;='Gastos Gerais'!$D$4:$D$999),-(Analítico!AD$1&lt;='Gastos Gerais'!$E$4:$E$999),-('Gastos Gerais'!$C$4:$C$999))</f>
        <v>200</v>
      </c>
      <c r="AE146" s="149">
        <f>SUMPRODUCT(-('Gastos Gerais'!$B$4:$B$999=Analítico!$B146),-(Analítico!AE$1&gt;='Gastos Gerais'!$D$4:$D$999),-(Analítico!AE$1&lt;='Gastos Gerais'!$E$4:$E$999),-('Gastos Gerais'!$C$4:$C$999))</f>
        <v>200</v>
      </c>
      <c r="AF146" s="149">
        <f>SUMPRODUCT(-('Gastos Gerais'!$B$4:$B$999=Analítico!$B146),-(Analítico!AF$1&gt;='Gastos Gerais'!$D$4:$D$999),-(Analítico!AF$1&lt;='Gastos Gerais'!$E$4:$E$999),-('Gastos Gerais'!$C$4:$C$999))</f>
        <v>200</v>
      </c>
      <c r="AG146" s="149">
        <f>SUMPRODUCT(-('Gastos Gerais'!$B$4:$B$999=Analítico!$B146),-(Analítico!AG$1&gt;='Gastos Gerais'!$D$4:$D$999),-(Analítico!AG$1&lt;='Gastos Gerais'!$E$4:$E$999),-('Gastos Gerais'!$C$4:$C$999))</f>
        <v>200</v>
      </c>
      <c r="AH146" s="149">
        <f>SUMPRODUCT(-('Gastos Gerais'!$B$4:$B$999=Analítico!$B146),-(Analítico!AH$1&gt;='Gastos Gerais'!$D$4:$D$999),-(Analítico!AH$1&lt;='Gastos Gerais'!$E$4:$E$999),-('Gastos Gerais'!$C$4:$C$999))</f>
        <v>200</v>
      </c>
      <c r="AI146" s="149">
        <f>SUMPRODUCT(-('Gastos Gerais'!$B$4:$B$999=Analítico!$B146),-(Analítico!AI$1&gt;='Gastos Gerais'!$D$4:$D$999),-(Analítico!AI$1&lt;='Gastos Gerais'!$E$4:$E$999),-('Gastos Gerais'!$C$4:$C$999))</f>
        <v>200</v>
      </c>
      <c r="AJ146" s="149">
        <f>SUMPRODUCT(-('Gastos Gerais'!$B$4:$B$999=Analítico!$B146),-(Analítico!AJ$1&gt;='Gastos Gerais'!$D$4:$D$999),-(Analítico!AJ$1&lt;='Gastos Gerais'!$E$4:$E$999),-('Gastos Gerais'!$C$4:$C$999))</f>
        <v>200</v>
      </c>
      <c r="AK146" s="149">
        <f>SUMPRODUCT(-('Gastos Gerais'!$B$4:$B$999=Analítico!$B146),-(Analítico!AK$1&gt;='Gastos Gerais'!$D$4:$D$999),-(Analítico!AK$1&lt;='Gastos Gerais'!$E$4:$E$999),-('Gastos Gerais'!$C$4:$C$999))</f>
        <v>200</v>
      </c>
      <c r="AL146" s="149">
        <f>SUMPRODUCT(-('Gastos Gerais'!$B$4:$B$999=Analítico!$B146),-(Analítico!AL$1&gt;='Gastos Gerais'!$D$4:$D$999),-(Analítico!AL$1&lt;='Gastos Gerais'!$E$4:$E$999),-('Gastos Gerais'!$C$4:$C$999))</f>
        <v>200</v>
      </c>
      <c r="AM146" s="149">
        <f>SUMPRODUCT(-('Gastos Gerais'!$B$4:$B$999=Analítico!$B146),-(Analítico!AM$1&gt;='Gastos Gerais'!$D$4:$D$999),-(Analítico!AM$1&lt;='Gastos Gerais'!$E$4:$E$999),-('Gastos Gerais'!$C$4:$C$999))</f>
        <v>200</v>
      </c>
      <c r="AN146" s="149">
        <f>SUMPRODUCT(-('Gastos Gerais'!$B$4:$B$999=Analítico!$B146),-(Analítico!AN$1&gt;='Gastos Gerais'!$D$4:$D$999),-(Analítico!AN$1&lt;='Gastos Gerais'!$E$4:$E$999),-('Gastos Gerais'!$C$4:$C$999))</f>
        <v>200</v>
      </c>
      <c r="AO146" s="149">
        <f>SUMPRODUCT(-('Gastos Gerais'!$B$4:$B$999=Analítico!$B146),-(Analítico!AO$1&gt;='Gastos Gerais'!$D$4:$D$999),-(Analítico!AO$1&lt;='Gastos Gerais'!$E$4:$E$999),-('Gastos Gerais'!$C$4:$C$999))</f>
        <v>200</v>
      </c>
      <c r="AP146" s="149">
        <f>SUMPRODUCT(-('Gastos Gerais'!$B$4:$B$999=Analítico!$B146),-(Analítico!AP$1&gt;='Gastos Gerais'!$D$4:$D$999),-(Analítico!AP$1&lt;='Gastos Gerais'!$E$4:$E$999),-('Gastos Gerais'!$C$4:$C$999))</f>
        <v>200</v>
      </c>
      <c r="AQ146" s="149">
        <f>SUMPRODUCT(-('Gastos Gerais'!$B$4:$B$999=Analítico!$B146),-(Analítico!AQ$1&gt;='Gastos Gerais'!$D$4:$D$999),-(Analítico!AQ$1&lt;='Gastos Gerais'!$E$4:$E$999),-('Gastos Gerais'!$C$4:$C$999))</f>
        <v>200</v>
      </c>
      <c r="AR146" s="149">
        <f>SUMPRODUCT(-('Gastos Gerais'!$B$4:$B$999=Analítico!$B146),-(Analítico!AR$1&gt;='Gastos Gerais'!$D$4:$D$999),-(Analítico!AR$1&lt;='Gastos Gerais'!$E$4:$E$999),-('Gastos Gerais'!$C$4:$C$999))</f>
        <v>200</v>
      </c>
      <c r="AS146" s="149">
        <f>SUMPRODUCT(-('Gastos Gerais'!$B$4:$B$999=Analítico!$B146),-(Analítico!AS$1&gt;='Gastos Gerais'!$D$4:$D$999),-(Analítico!AS$1&lt;='Gastos Gerais'!$E$4:$E$999),-('Gastos Gerais'!$C$4:$C$999))</f>
        <v>0</v>
      </c>
      <c r="AT146" s="149">
        <f>SUMPRODUCT(-('Gastos Gerais'!$B$4:$B$999=Analítico!$B146),-(Analítico!AT$1&gt;='Gastos Gerais'!$D$4:$D$999),-(Analítico!AT$1&lt;='Gastos Gerais'!$E$4:$E$999),-('Gastos Gerais'!$C$4:$C$999))</f>
        <v>0</v>
      </c>
      <c r="AU146" s="149">
        <f>SUMPRODUCT(-('Gastos Gerais'!$B$4:$B$999=Analítico!$B146),-(Analítico!AU$1&gt;='Gastos Gerais'!$D$4:$D$999),-(Analítico!AU$1&lt;='Gastos Gerais'!$E$4:$E$999),-('Gastos Gerais'!$C$4:$C$999))</f>
        <v>0</v>
      </c>
      <c r="AV146" s="149">
        <f>SUMPRODUCT(-('Gastos Gerais'!$B$4:$B$999=Analítico!$B146),-(Analítico!AV$1&gt;='Gastos Gerais'!$D$4:$D$999),-(Analítico!AV$1&lt;='Gastos Gerais'!$E$4:$E$999),-('Gastos Gerais'!$C$4:$C$999))</f>
        <v>0</v>
      </c>
      <c r="AW146" s="149">
        <f>SUMPRODUCT(-('Gastos Gerais'!$B$4:$B$999=Analítico!$B146),-(Analítico!AW$1&gt;='Gastos Gerais'!$D$4:$D$999),-(Analítico!AW$1&lt;='Gastos Gerais'!$E$4:$E$999),-('Gastos Gerais'!$C$4:$C$999))</f>
        <v>0</v>
      </c>
      <c r="AX146" s="149">
        <f>SUMPRODUCT(-('Gastos Gerais'!$B$4:$B$999=Analítico!$B146),-(Analítico!AX$1&gt;='Gastos Gerais'!$D$4:$D$999),-(Analítico!AX$1&lt;='Gastos Gerais'!$E$4:$E$999),-('Gastos Gerais'!$C$4:$C$999))</f>
        <v>0</v>
      </c>
      <c r="AY146" s="144">
        <f t="shared" si="53"/>
        <v>7200</v>
      </c>
      <c r="AZ146" s="156">
        <f t="shared" ca="1" si="54"/>
        <v>6.0094591730400394E-5</v>
      </c>
      <c r="BJ146" s="247"/>
      <c r="BK146" s="247"/>
    </row>
    <row r="147" spans="1:63" s="99" customFormat="1" ht="23.25" customHeight="1">
      <c r="A147" s="216" t="s">
        <v>425</v>
      </c>
      <c r="B147" s="219" t="s">
        <v>494</v>
      </c>
      <c r="C147" s="149">
        <f>SUMPRODUCT(-('Gastos Gerais'!$B$4:$B$999=Analítico!$B147),-(Analítico!C$1&gt;='Gastos Gerais'!$D$4:$D$999),-(Analítico!C$1&lt;='Gastos Gerais'!$E$4:$E$999),-('Gastos Gerais'!$C$4:$C$999))</f>
        <v>0</v>
      </c>
      <c r="D147" s="149">
        <f>SUMPRODUCT(-('Gastos Gerais'!$B$4:$B$999=Analítico!$B147),-(Analítico!D$1&gt;='Gastos Gerais'!$D$4:$D$999),-(Analítico!D$1&lt;='Gastos Gerais'!$E$4:$E$999),-('Gastos Gerais'!$C$4:$C$999))</f>
        <v>1000</v>
      </c>
      <c r="E147" s="149">
        <f>SUMPRODUCT(-('Gastos Gerais'!$B$4:$B$999=Analítico!$B147),-(Analítico!E$1&gt;='Gastos Gerais'!$D$4:$D$999),-(Analítico!E$1&lt;='Gastos Gerais'!$E$4:$E$999),-('Gastos Gerais'!$C$4:$C$999))</f>
        <v>1000</v>
      </c>
      <c r="F147" s="149">
        <f>SUMPRODUCT(-('Gastos Gerais'!$B$4:$B$999=Analítico!$B147),-(Analítico!F$1&gt;='Gastos Gerais'!$D$4:$D$999),-(Analítico!F$1&lt;='Gastos Gerais'!$E$4:$E$999),-('Gastos Gerais'!$C$4:$C$999))</f>
        <v>1000</v>
      </c>
      <c r="G147" s="149">
        <f>SUMPRODUCT(-('Gastos Gerais'!$B$4:$B$999=Analítico!$B147),-(Analítico!G$1&gt;='Gastos Gerais'!$D$4:$D$999),-(Analítico!G$1&lt;='Gastos Gerais'!$E$4:$E$999),-('Gastos Gerais'!$C$4:$C$999))</f>
        <v>1000</v>
      </c>
      <c r="H147" s="149">
        <f>SUMPRODUCT(-('Gastos Gerais'!$B$4:$B$999=Analítico!$B147),-(Analítico!H$1&gt;='Gastos Gerais'!$D$4:$D$999),-(Analítico!H$1&lt;='Gastos Gerais'!$E$4:$E$999),-('Gastos Gerais'!$C$4:$C$999))</f>
        <v>1000</v>
      </c>
      <c r="I147" s="149">
        <f>SUMPRODUCT(-('Gastos Gerais'!$B$4:$B$999=Analítico!$B147),-(Analítico!I$1&gt;='Gastos Gerais'!$D$4:$D$999),-(Analítico!I$1&lt;='Gastos Gerais'!$E$4:$E$999),-('Gastos Gerais'!$C$4:$C$999))</f>
        <v>1800</v>
      </c>
      <c r="J147" s="149">
        <f>SUMPRODUCT(-('Gastos Gerais'!$B$4:$B$999=Analítico!$B147),-(Analítico!J$1&gt;='Gastos Gerais'!$D$4:$D$999),-(Analítico!J$1&lt;='Gastos Gerais'!$E$4:$E$999),-('Gastos Gerais'!$C$4:$C$999))</f>
        <v>1800</v>
      </c>
      <c r="K147" s="149">
        <f>SUMPRODUCT(-('Gastos Gerais'!$B$4:$B$999=Analítico!$B147),-(Analítico!K$1&gt;='Gastos Gerais'!$D$4:$D$999),-(Analítico!K$1&lt;='Gastos Gerais'!$E$4:$E$999),-('Gastos Gerais'!$C$4:$C$999))</f>
        <v>1800</v>
      </c>
      <c r="L147" s="149">
        <f>SUMPRODUCT(-('Gastos Gerais'!$B$4:$B$999=Analítico!$B147),-(Analítico!L$1&gt;='Gastos Gerais'!$D$4:$D$999),-(Analítico!L$1&lt;='Gastos Gerais'!$E$4:$E$999),-('Gastos Gerais'!$C$4:$C$999))</f>
        <v>1800</v>
      </c>
      <c r="M147" s="149">
        <f>SUMPRODUCT(-('Gastos Gerais'!$B$4:$B$999=Analítico!$B147),-(Analítico!M$1&gt;='Gastos Gerais'!$D$4:$D$999),-(Analítico!M$1&lt;='Gastos Gerais'!$E$4:$E$999),-('Gastos Gerais'!$C$4:$C$999))</f>
        <v>1800</v>
      </c>
      <c r="N147" s="149">
        <f>SUMPRODUCT(-('Gastos Gerais'!$B$4:$B$999=Analítico!$B147),-(Analítico!N$1&gt;='Gastos Gerais'!$D$4:$D$999),-(Analítico!N$1&lt;='Gastos Gerais'!$E$4:$E$999),-('Gastos Gerais'!$C$4:$C$999))</f>
        <v>1800</v>
      </c>
      <c r="O147" s="149">
        <f>SUMPRODUCT(-('Gastos Gerais'!$B$4:$B$999=Analítico!$B147),-(Analítico!O$1&gt;='Gastos Gerais'!$D$4:$D$999),-(Analítico!O$1&lt;='Gastos Gerais'!$E$4:$E$999),-('Gastos Gerais'!$C$4:$C$999))</f>
        <v>1800</v>
      </c>
      <c r="P147" s="149">
        <f>SUMPRODUCT(-('Gastos Gerais'!$B$4:$B$999=Analítico!$B147),-(Analítico!P$1&gt;='Gastos Gerais'!$D$4:$D$999),-(Analítico!P$1&lt;='Gastos Gerais'!$E$4:$E$999),-('Gastos Gerais'!$C$4:$C$999))</f>
        <v>1800</v>
      </c>
      <c r="Q147" s="149">
        <f>SUMPRODUCT(-('Gastos Gerais'!$B$4:$B$999=Analítico!$B147),-(Analítico!Q$1&gt;='Gastos Gerais'!$D$4:$D$999),-(Analítico!Q$1&lt;='Gastos Gerais'!$E$4:$E$999),-('Gastos Gerais'!$C$4:$C$999))</f>
        <v>1800</v>
      </c>
      <c r="R147" s="149">
        <f>SUMPRODUCT(-('Gastos Gerais'!$B$4:$B$999=Analítico!$B147),-(Analítico!R$1&gt;='Gastos Gerais'!$D$4:$D$999),-(Analítico!R$1&lt;='Gastos Gerais'!$E$4:$E$999),-('Gastos Gerais'!$C$4:$C$999))</f>
        <v>1800</v>
      </c>
      <c r="S147" s="149">
        <f>SUMPRODUCT(-('Gastos Gerais'!$B$4:$B$999=Analítico!$B147),-(Analítico!S$1&gt;='Gastos Gerais'!$D$4:$D$999),-(Analítico!S$1&lt;='Gastos Gerais'!$E$4:$E$999),-('Gastos Gerais'!$C$4:$C$999))</f>
        <v>1800</v>
      </c>
      <c r="T147" s="149">
        <f>SUMPRODUCT(-('Gastos Gerais'!$B$4:$B$999=Analítico!$B147),-(Analítico!T$1&gt;='Gastos Gerais'!$D$4:$D$999),-(Analítico!T$1&lt;='Gastos Gerais'!$E$4:$E$999),-('Gastos Gerais'!$C$4:$C$999))</f>
        <v>1800</v>
      </c>
      <c r="U147" s="149">
        <f>SUMPRODUCT(-('Gastos Gerais'!$B$4:$B$999=Analítico!$B147),-(Analítico!U$1&gt;='Gastos Gerais'!$D$4:$D$999),-(Analítico!U$1&lt;='Gastos Gerais'!$E$4:$E$999),-('Gastos Gerais'!$C$4:$C$999))</f>
        <v>1800</v>
      </c>
      <c r="V147" s="149">
        <f>SUMPRODUCT(-('Gastos Gerais'!$B$4:$B$999=Analítico!$B147),-(Analítico!V$1&gt;='Gastos Gerais'!$D$4:$D$999),-(Analítico!V$1&lt;='Gastos Gerais'!$E$4:$E$999),-('Gastos Gerais'!$C$4:$C$999))</f>
        <v>1800</v>
      </c>
      <c r="W147" s="149">
        <f>SUMPRODUCT(-('Gastos Gerais'!$B$4:$B$999=Analítico!$B147),-(Analítico!W$1&gt;='Gastos Gerais'!$D$4:$D$999),-(Analítico!W$1&lt;='Gastos Gerais'!$E$4:$E$999),-('Gastos Gerais'!$C$4:$C$999))</f>
        <v>1800</v>
      </c>
      <c r="X147" s="149">
        <f>SUMPRODUCT(-('Gastos Gerais'!$B$4:$B$999=Analítico!$B147),-(Analítico!X$1&gt;='Gastos Gerais'!$D$4:$D$999),-(Analítico!X$1&lt;='Gastos Gerais'!$E$4:$E$999),-('Gastos Gerais'!$C$4:$C$999))</f>
        <v>1800</v>
      </c>
      <c r="Y147" s="149">
        <f>SUMPRODUCT(-('Gastos Gerais'!$B$4:$B$999=Analítico!$B147),-(Analítico!Y$1&gt;='Gastos Gerais'!$D$4:$D$999),-(Analítico!Y$1&lt;='Gastos Gerais'!$E$4:$E$999),-('Gastos Gerais'!$C$4:$C$999))</f>
        <v>1800</v>
      </c>
      <c r="Z147" s="149">
        <f>SUMPRODUCT(-('Gastos Gerais'!$B$4:$B$999=Analítico!$B147),-(Analítico!Z$1&gt;='Gastos Gerais'!$D$4:$D$999),-(Analítico!Z$1&lt;='Gastos Gerais'!$E$4:$E$999),-('Gastos Gerais'!$C$4:$C$999))</f>
        <v>1800</v>
      </c>
      <c r="AA147" s="149">
        <f>SUMPRODUCT(-('Gastos Gerais'!$B$4:$B$999=Analítico!$B147),-(Analítico!AA$1&gt;='Gastos Gerais'!$D$4:$D$999),-(Analítico!AA$1&lt;='Gastos Gerais'!$E$4:$E$999),-('Gastos Gerais'!$C$4:$C$999))</f>
        <v>1800</v>
      </c>
      <c r="AB147" s="149">
        <f>SUMPRODUCT(-('Gastos Gerais'!$B$4:$B$999=Analítico!$B147),-(Analítico!AB$1&gt;='Gastos Gerais'!$D$4:$D$999),-(Analítico!AB$1&lt;='Gastos Gerais'!$E$4:$E$999),-('Gastos Gerais'!$C$4:$C$999))</f>
        <v>1800</v>
      </c>
      <c r="AC147" s="149">
        <f>SUMPRODUCT(-('Gastos Gerais'!$B$4:$B$999=Analítico!$B147),-(Analítico!AC$1&gt;='Gastos Gerais'!$D$4:$D$999),-(Analítico!AC$1&lt;='Gastos Gerais'!$E$4:$E$999),-('Gastos Gerais'!$C$4:$C$999))</f>
        <v>1800</v>
      </c>
      <c r="AD147" s="149">
        <f>SUMPRODUCT(-('Gastos Gerais'!$B$4:$B$999=Analítico!$B147),-(Analítico!AD$1&gt;='Gastos Gerais'!$D$4:$D$999),-(Analítico!AD$1&lt;='Gastos Gerais'!$E$4:$E$999),-('Gastos Gerais'!$C$4:$C$999))</f>
        <v>1800</v>
      </c>
      <c r="AE147" s="149">
        <f>SUMPRODUCT(-('Gastos Gerais'!$B$4:$B$999=Analítico!$B147),-(Analítico!AE$1&gt;='Gastos Gerais'!$D$4:$D$999),-(Analítico!AE$1&lt;='Gastos Gerais'!$E$4:$E$999),-('Gastos Gerais'!$C$4:$C$999))</f>
        <v>1800</v>
      </c>
      <c r="AF147" s="149">
        <f>SUMPRODUCT(-('Gastos Gerais'!$B$4:$B$999=Analítico!$B147),-(Analítico!AF$1&gt;='Gastos Gerais'!$D$4:$D$999),-(Analítico!AF$1&lt;='Gastos Gerais'!$E$4:$E$999),-('Gastos Gerais'!$C$4:$C$999))</f>
        <v>1800</v>
      </c>
      <c r="AG147" s="149">
        <f>SUMPRODUCT(-('Gastos Gerais'!$B$4:$B$999=Analítico!$B147),-(Analítico!AG$1&gt;='Gastos Gerais'!$D$4:$D$999),-(Analítico!AG$1&lt;='Gastos Gerais'!$E$4:$E$999),-('Gastos Gerais'!$C$4:$C$999))</f>
        <v>1800</v>
      </c>
      <c r="AH147" s="149">
        <f>SUMPRODUCT(-('Gastos Gerais'!$B$4:$B$999=Analítico!$B147),-(Analítico!AH$1&gt;='Gastos Gerais'!$D$4:$D$999),-(Analítico!AH$1&lt;='Gastos Gerais'!$E$4:$E$999),-('Gastos Gerais'!$C$4:$C$999))</f>
        <v>1800</v>
      </c>
      <c r="AI147" s="149">
        <f>SUMPRODUCT(-('Gastos Gerais'!$B$4:$B$999=Analítico!$B147),-(Analítico!AI$1&gt;='Gastos Gerais'!$D$4:$D$999),-(Analítico!AI$1&lt;='Gastos Gerais'!$E$4:$E$999),-('Gastos Gerais'!$C$4:$C$999))</f>
        <v>1800</v>
      </c>
      <c r="AJ147" s="149">
        <f>SUMPRODUCT(-('Gastos Gerais'!$B$4:$B$999=Analítico!$B147),-(Analítico!AJ$1&gt;='Gastos Gerais'!$D$4:$D$999),-(Analítico!AJ$1&lt;='Gastos Gerais'!$E$4:$E$999),-('Gastos Gerais'!$C$4:$C$999))</f>
        <v>1800</v>
      </c>
      <c r="AK147" s="149">
        <f>SUMPRODUCT(-('Gastos Gerais'!$B$4:$B$999=Analítico!$B147),-(Analítico!AK$1&gt;='Gastos Gerais'!$D$4:$D$999),-(Analítico!AK$1&lt;='Gastos Gerais'!$E$4:$E$999),-('Gastos Gerais'!$C$4:$C$999))</f>
        <v>1800</v>
      </c>
      <c r="AL147" s="149">
        <f>SUMPRODUCT(-('Gastos Gerais'!$B$4:$B$999=Analítico!$B147),-(Analítico!AL$1&gt;='Gastos Gerais'!$D$4:$D$999),-(Analítico!AL$1&lt;='Gastos Gerais'!$E$4:$E$999),-('Gastos Gerais'!$C$4:$C$999))</f>
        <v>1800</v>
      </c>
      <c r="AM147" s="149">
        <f>SUMPRODUCT(-('Gastos Gerais'!$B$4:$B$999=Analítico!$B147),-(Analítico!AM$1&gt;='Gastos Gerais'!$D$4:$D$999),-(Analítico!AM$1&lt;='Gastos Gerais'!$E$4:$E$999),-('Gastos Gerais'!$C$4:$C$999))</f>
        <v>1800</v>
      </c>
      <c r="AN147" s="149">
        <f>SUMPRODUCT(-('Gastos Gerais'!$B$4:$B$999=Analítico!$B147),-(Analítico!AN$1&gt;='Gastos Gerais'!$D$4:$D$999),-(Analítico!AN$1&lt;='Gastos Gerais'!$E$4:$E$999),-('Gastos Gerais'!$C$4:$C$999))</f>
        <v>1800</v>
      </c>
      <c r="AO147" s="149">
        <f>SUMPRODUCT(-('Gastos Gerais'!$B$4:$B$999=Analítico!$B147),-(Analítico!AO$1&gt;='Gastos Gerais'!$D$4:$D$999),-(Analítico!AO$1&lt;='Gastos Gerais'!$E$4:$E$999),-('Gastos Gerais'!$C$4:$C$999))</f>
        <v>1800</v>
      </c>
      <c r="AP147" s="149">
        <f>SUMPRODUCT(-('Gastos Gerais'!$B$4:$B$999=Analítico!$B147),-(Analítico!AP$1&gt;='Gastos Gerais'!$D$4:$D$999),-(Analítico!AP$1&lt;='Gastos Gerais'!$E$4:$E$999),-('Gastos Gerais'!$C$4:$C$999))</f>
        <v>1800</v>
      </c>
      <c r="AQ147" s="149">
        <f>SUMPRODUCT(-('Gastos Gerais'!$B$4:$B$999=Analítico!$B147),-(Analítico!AQ$1&gt;='Gastos Gerais'!$D$4:$D$999),-(Analítico!AQ$1&lt;='Gastos Gerais'!$E$4:$E$999),-('Gastos Gerais'!$C$4:$C$999))</f>
        <v>1800</v>
      </c>
      <c r="AR147" s="149">
        <f>SUMPRODUCT(-('Gastos Gerais'!$B$4:$B$999=Analítico!$B147),-(Analítico!AR$1&gt;='Gastos Gerais'!$D$4:$D$999),-(Analítico!AR$1&lt;='Gastos Gerais'!$E$4:$E$999),-('Gastos Gerais'!$C$4:$C$999))</f>
        <v>1800</v>
      </c>
      <c r="AS147" s="149">
        <f>SUMPRODUCT(-('Gastos Gerais'!$B$4:$B$999=Analítico!$B147),-(Analítico!AS$1&gt;='Gastos Gerais'!$D$4:$D$999),-(Analítico!AS$1&lt;='Gastos Gerais'!$E$4:$E$999),-('Gastos Gerais'!$C$4:$C$999))</f>
        <v>0</v>
      </c>
      <c r="AT147" s="149">
        <f>SUMPRODUCT(-('Gastos Gerais'!$B$4:$B$999=Analítico!$B147),-(Analítico!AT$1&gt;='Gastos Gerais'!$D$4:$D$999),-(Analítico!AT$1&lt;='Gastos Gerais'!$E$4:$E$999),-('Gastos Gerais'!$C$4:$C$999))</f>
        <v>0</v>
      </c>
      <c r="AU147" s="149">
        <f>SUMPRODUCT(-('Gastos Gerais'!$B$4:$B$999=Analítico!$B147),-(Analítico!AU$1&gt;='Gastos Gerais'!$D$4:$D$999),-(Analítico!AU$1&lt;='Gastos Gerais'!$E$4:$E$999),-('Gastos Gerais'!$C$4:$C$999))</f>
        <v>0</v>
      </c>
      <c r="AV147" s="149">
        <f>SUMPRODUCT(-('Gastos Gerais'!$B$4:$B$999=Analítico!$B147),-(Analítico!AV$1&gt;='Gastos Gerais'!$D$4:$D$999),-(Analítico!AV$1&lt;='Gastos Gerais'!$E$4:$E$999),-('Gastos Gerais'!$C$4:$C$999))</f>
        <v>0</v>
      </c>
      <c r="AW147" s="149">
        <f>SUMPRODUCT(-('Gastos Gerais'!$B$4:$B$999=Analítico!$B147),-(Analítico!AW$1&gt;='Gastos Gerais'!$D$4:$D$999),-(Analítico!AW$1&lt;='Gastos Gerais'!$E$4:$E$999),-('Gastos Gerais'!$C$4:$C$999))</f>
        <v>0</v>
      </c>
      <c r="AX147" s="149">
        <f>SUMPRODUCT(-('Gastos Gerais'!$B$4:$B$999=Analítico!$B147),-(Analítico!AX$1&gt;='Gastos Gerais'!$D$4:$D$999),-(Analítico!AX$1&lt;='Gastos Gerais'!$E$4:$E$999),-('Gastos Gerais'!$C$4:$C$999))</f>
        <v>0</v>
      </c>
      <c r="AY147" s="144">
        <f t="shared" si="53"/>
        <v>69800</v>
      </c>
      <c r="AZ147" s="156">
        <f t="shared" ca="1" si="54"/>
        <v>5.8258368094193718E-4</v>
      </c>
      <c r="BJ147" s="247"/>
      <c r="BK147" s="247"/>
    </row>
    <row r="148" spans="1:63" s="99" customFormat="1" ht="23.25" customHeight="1">
      <c r="A148" s="216" t="s">
        <v>426</v>
      </c>
      <c r="B148" s="219" t="s">
        <v>495</v>
      </c>
      <c r="C148" s="149">
        <f>SUMPRODUCT(-('Gastos Gerais'!$B$4:$B$999=Analítico!$B148),-(Analítico!C$1&gt;='Gastos Gerais'!$D$4:$D$999),-(Analítico!C$1&lt;='Gastos Gerais'!$E$4:$E$999),-('Gastos Gerais'!$C$4:$C$999))</f>
        <v>0</v>
      </c>
      <c r="D148" s="149">
        <f>SUMPRODUCT(-('Gastos Gerais'!$B$4:$B$999=Analítico!$B148),-(Analítico!D$1&gt;='Gastos Gerais'!$D$4:$D$999),-(Analítico!D$1&lt;='Gastos Gerais'!$E$4:$E$999),-('Gastos Gerais'!$C$4:$C$999))</f>
        <v>104000</v>
      </c>
      <c r="E148" s="149">
        <f>SUMPRODUCT(-('Gastos Gerais'!$B$4:$B$999=Analítico!$B148),-(Analítico!E$1&gt;='Gastos Gerais'!$D$4:$D$999),-(Analítico!E$1&lt;='Gastos Gerais'!$E$4:$E$999),-('Gastos Gerais'!$C$4:$C$999))</f>
        <v>104000</v>
      </c>
      <c r="F148" s="149">
        <f>SUMPRODUCT(-('Gastos Gerais'!$B$4:$B$999=Analítico!$B148),-(Analítico!F$1&gt;='Gastos Gerais'!$D$4:$D$999),-(Analítico!F$1&lt;='Gastos Gerais'!$E$4:$E$999),-('Gastos Gerais'!$C$4:$C$999))</f>
        <v>104000</v>
      </c>
      <c r="G148" s="149">
        <f>SUMPRODUCT(-('Gastos Gerais'!$B$4:$B$999=Analítico!$B148),-(Analítico!G$1&gt;='Gastos Gerais'!$D$4:$D$999),-(Analítico!G$1&lt;='Gastos Gerais'!$E$4:$E$999),-('Gastos Gerais'!$C$4:$C$999))</f>
        <v>104000</v>
      </c>
      <c r="H148" s="149">
        <f>SUMPRODUCT(-('Gastos Gerais'!$B$4:$B$999=Analítico!$B148),-(Analítico!H$1&gt;='Gastos Gerais'!$D$4:$D$999),-(Analítico!H$1&lt;='Gastos Gerais'!$E$4:$E$999),-('Gastos Gerais'!$C$4:$C$999))</f>
        <v>104000</v>
      </c>
      <c r="I148" s="149">
        <f>SUMPRODUCT(-('Gastos Gerais'!$B$4:$B$999=Analítico!$B148),-(Analítico!I$1&gt;='Gastos Gerais'!$D$4:$D$999),-(Analítico!I$1&lt;='Gastos Gerais'!$E$4:$E$999),-('Gastos Gerais'!$C$4:$C$999))</f>
        <v>104000</v>
      </c>
      <c r="J148" s="149">
        <f>SUMPRODUCT(-('Gastos Gerais'!$B$4:$B$999=Analítico!$B148),-(Analítico!J$1&gt;='Gastos Gerais'!$D$4:$D$999),-(Analítico!J$1&lt;='Gastos Gerais'!$E$4:$E$999),-('Gastos Gerais'!$C$4:$C$999))</f>
        <v>104000</v>
      </c>
      <c r="K148" s="149">
        <f>SUMPRODUCT(-('Gastos Gerais'!$B$4:$B$999=Analítico!$B148),-(Analítico!K$1&gt;='Gastos Gerais'!$D$4:$D$999),-(Analítico!K$1&lt;='Gastos Gerais'!$E$4:$E$999),-('Gastos Gerais'!$C$4:$C$999))</f>
        <v>104000</v>
      </c>
      <c r="L148" s="149">
        <f>SUMPRODUCT(-('Gastos Gerais'!$B$4:$B$999=Analítico!$B148),-(Analítico!L$1&gt;='Gastos Gerais'!$D$4:$D$999),-(Analítico!L$1&lt;='Gastos Gerais'!$E$4:$E$999),-('Gastos Gerais'!$C$4:$C$999))</f>
        <v>104000</v>
      </c>
      <c r="M148" s="149">
        <f>SUMPRODUCT(-('Gastos Gerais'!$B$4:$B$999=Analítico!$B148),-(Analítico!M$1&gt;='Gastos Gerais'!$D$4:$D$999),-(Analítico!M$1&lt;='Gastos Gerais'!$E$4:$E$999),-('Gastos Gerais'!$C$4:$C$999))</f>
        <v>104000</v>
      </c>
      <c r="N148" s="149">
        <f>SUMPRODUCT(-('Gastos Gerais'!$B$4:$B$999=Analítico!$B148),-(Analítico!N$1&gt;='Gastos Gerais'!$D$4:$D$999),-(Analítico!N$1&lt;='Gastos Gerais'!$E$4:$E$999),-('Gastos Gerais'!$C$4:$C$999))</f>
        <v>104000</v>
      </c>
      <c r="O148" s="149">
        <f>SUMPRODUCT(-('Gastos Gerais'!$B$4:$B$999=Analítico!$B148),-(Analítico!O$1&gt;='Gastos Gerais'!$D$4:$D$999),-(Analítico!O$1&lt;='Gastos Gerais'!$E$4:$E$999),-('Gastos Gerais'!$C$4:$C$999))</f>
        <v>104000</v>
      </c>
      <c r="P148" s="149">
        <f>SUMPRODUCT(-('Gastos Gerais'!$B$4:$B$999=Analítico!$B148),-(Analítico!P$1&gt;='Gastos Gerais'!$D$4:$D$999),-(Analítico!P$1&lt;='Gastos Gerais'!$E$4:$E$999),-('Gastos Gerais'!$C$4:$C$999))</f>
        <v>104000</v>
      </c>
      <c r="Q148" s="149">
        <f>SUMPRODUCT(-('Gastos Gerais'!$B$4:$B$999=Analítico!$B148),-(Analítico!Q$1&gt;='Gastos Gerais'!$D$4:$D$999),-(Analítico!Q$1&lt;='Gastos Gerais'!$E$4:$E$999),-('Gastos Gerais'!$C$4:$C$999))</f>
        <v>104000</v>
      </c>
      <c r="R148" s="149">
        <f>SUMPRODUCT(-('Gastos Gerais'!$B$4:$B$999=Analítico!$B148),-(Analítico!R$1&gt;='Gastos Gerais'!$D$4:$D$999),-(Analítico!R$1&lt;='Gastos Gerais'!$E$4:$E$999),-('Gastos Gerais'!$C$4:$C$999))</f>
        <v>104000</v>
      </c>
      <c r="S148" s="149">
        <f>SUMPRODUCT(-('Gastos Gerais'!$B$4:$B$999=Analítico!$B148),-(Analítico!S$1&gt;='Gastos Gerais'!$D$4:$D$999),-(Analítico!S$1&lt;='Gastos Gerais'!$E$4:$E$999),-('Gastos Gerais'!$C$4:$C$999))</f>
        <v>104000</v>
      </c>
      <c r="T148" s="149">
        <f>SUMPRODUCT(-('Gastos Gerais'!$B$4:$B$999=Analítico!$B148),-(Analítico!T$1&gt;='Gastos Gerais'!$D$4:$D$999),-(Analítico!T$1&lt;='Gastos Gerais'!$E$4:$E$999),-('Gastos Gerais'!$C$4:$C$999))</f>
        <v>104000</v>
      </c>
      <c r="U148" s="149">
        <f>SUMPRODUCT(-('Gastos Gerais'!$B$4:$B$999=Analítico!$B148),-(Analítico!U$1&gt;='Gastos Gerais'!$D$4:$D$999),-(Analítico!U$1&lt;='Gastos Gerais'!$E$4:$E$999),-('Gastos Gerais'!$C$4:$C$999))</f>
        <v>104000</v>
      </c>
      <c r="V148" s="149">
        <f>SUMPRODUCT(-('Gastos Gerais'!$B$4:$B$999=Analítico!$B148),-(Analítico!V$1&gt;='Gastos Gerais'!$D$4:$D$999),-(Analítico!V$1&lt;='Gastos Gerais'!$E$4:$E$999),-('Gastos Gerais'!$C$4:$C$999))</f>
        <v>104000</v>
      </c>
      <c r="W148" s="149">
        <f>SUMPRODUCT(-('Gastos Gerais'!$B$4:$B$999=Analítico!$B148),-(Analítico!W$1&gt;='Gastos Gerais'!$D$4:$D$999),-(Analítico!W$1&lt;='Gastos Gerais'!$E$4:$E$999),-('Gastos Gerais'!$C$4:$C$999))</f>
        <v>104000</v>
      </c>
      <c r="X148" s="149">
        <f>SUMPRODUCT(-('Gastos Gerais'!$B$4:$B$999=Analítico!$B148),-(Analítico!X$1&gt;='Gastos Gerais'!$D$4:$D$999),-(Analítico!X$1&lt;='Gastos Gerais'!$E$4:$E$999),-('Gastos Gerais'!$C$4:$C$999))</f>
        <v>104000</v>
      </c>
      <c r="Y148" s="149">
        <f>SUMPRODUCT(-('Gastos Gerais'!$B$4:$B$999=Analítico!$B148),-(Analítico!Y$1&gt;='Gastos Gerais'!$D$4:$D$999),-(Analítico!Y$1&lt;='Gastos Gerais'!$E$4:$E$999),-('Gastos Gerais'!$C$4:$C$999))</f>
        <v>104000</v>
      </c>
      <c r="Z148" s="149">
        <f>SUMPRODUCT(-('Gastos Gerais'!$B$4:$B$999=Analítico!$B148),-(Analítico!Z$1&gt;='Gastos Gerais'!$D$4:$D$999),-(Analítico!Z$1&lt;='Gastos Gerais'!$E$4:$E$999),-('Gastos Gerais'!$C$4:$C$999))</f>
        <v>104000</v>
      </c>
      <c r="AA148" s="149">
        <f>SUMPRODUCT(-('Gastos Gerais'!$B$4:$B$999=Analítico!$B148),-(Analítico!AA$1&gt;='Gastos Gerais'!$D$4:$D$999),-(Analítico!AA$1&lt;='Gastos Gerais'!$E$4:$E$999),-('Gastos Gerais'!$C$4:$C$999))</f>
        <v>104000</v>
      </c>
      <c r="AB148" s="149">
        <f>SUMPRODUCT(-('Gastos Gerais'!$B$4:$B$999=Analítico!$B148),-(Analítico!AB$1&gt;='Gastos Gerais'!$D$4:$D$999),-(Analítico!AB$1&lt;='Gastos Gerais'!$E$4:$E$999),-('Gastos Gerais'!$C$4:$C$999))</f>
        <v>104000</v>
      </c>
      <c r="AC148" s="149">
        <f>SUMPRODUCT(-('Gastos Gerais'!$B$4:$B$999=Analítico!$B148),-(Analítico!AC$1&gt;='Gastos Gerais'!$D$4:$D$999),-(Analítico!AC$1&lt;='Gastos Gerais'!$E$4:$E$999),-('Gastos Gerais'!$C$4:$C$999))</f>
        <v>104000</v>
      </c>
      <c r="AD148" s="149">
        <f>SUMPRODUCT(-('Gastos Gerais'!$B$4:$B$999=Analítico!$B148),-(Analítico!AD$1&gt;='Gastos Gerais'!$D$4:$D$999),-(Analítico!AD$1&lt;='Gastos Gerais'!$E$4:$E$999),-('Gastos Gerais'!$C$4:$C$999))</f>
        <v>104000</v>
      </c>
      <c r="AE148" s="149">
        <f>SUMPRODUCT(-('Gastos Gerais'!$B$4:$B$999=Analítico!$B148),-(Analítico!AE$1&gt;='Gastos Gerais'!$D$4:$D$999),-(Analítico!AE$1&lt;='Gastos Gerais'!$E$4:$E$999),-('Gastos Gerais'!$C$4:$C$999))</f>
        <v>104000</v>
      </c>
      <c r="AF148" s="149">
        <f>SUMPRODUCT(-('Gastos Gerais'!$B$4:$B$999=Analítico!$B148),-(Analítico!AF$1&gt;='Gastos Gerais'!$D$4:$D$999),-(Analítico!AF$1&lt;='Gastos Gerais'!$E$4:$E$999),-('Gastos Gerais'!$C$4:$C$999))</f>
        <v>104000</v>
      </c>
      <c r="AG148" s="149">
        <f>SUMPRODUCT(-('Gastos Gerais'!$B$4:$B$999=Analítico!$B148),-(Analítico!AG$1&gt;='Gastos Gerais'!$D$4:$D$999),-(Analítico!AG$1&lt;='Gastos Gerais'!$E$4:$E$999),-('Gastos Gerais'!$C$4:$C$999))</f>
        <v>104000</v>
      </c>
      <c r="AH148" s="149">
        <f>SUMPRODUCT(-('Gastos Gerais'!$B$4:$B$999=Analítico!$B148),-(Analítico!AH$1&gt;='Gastos Gerais'!$D$4:$D$999),-(Analítico!AH$1&lt;='Gastos Gerais'!$E$4:$E$999),-('Gastos Gerais'!$C$4:$C$999))</f>
        <v>104000</v>
      </c>
      <c r="AI148" s="149">
        <f>SUMPRODUCT(-('Gastos Gerais'!$B$4:$B$999=Analítico!$B148),-(Analítico!AI$1&gt;='Gastos Gerais'!$D$4:$D$999),-(Analítico!AI$1&lt;='Gastos Gerais'!$E$4:$E$999),-('Gastos Gerais'!$C$4:$C$999))</f>
        <v>104000</v>
      </c>
      <c r="AJ148" s="149">
        <f>SUMPRODUCT(-('Gastos Gerais'!$B$4:$B$999=Analítico!$B148),-(Analítico!AJ$1&gt;='Gastos Gerais'!$D$4:$D$999),-(Analítico!AJ$1&lt;='Gastos Gerais'!$E$4:$E$999),-('Gastos Gerais'!$C$4:$C$999))</f>
        <v>104000</v>
      </c>
      <c r="AK148" s="149">
        <f>SUMPRODUCT(-('Gastos Gerais'!$B$4:$B$999=Analítico!$B148),-(Analítico!AK$1&gt;='Gastos Gerais'!$D$4:$D$999),-(Analítico!AK$1&lt;='Gastos Gerais'!$E$4:$E$999),-('Gastos Gerais'!$C$4:$C$999))</f>
        <v>104000</v>
      </c>
      <c r="AL148" s="149">
        <f>SUMPRODUCT(-('Gastos Gerais'!$B$4:$B$999=Analítico!$B148),-(Analítico!AL$1&gt;='Gastos Gerais'!$D$4:$D$999),-(Analítico!AL$1&lt;='Gastos Gerais'!$E$4:$E$999),-('Gastos Gerais'!$C$4:$C$999))</f>
        <v>104000</v>
      </c>
      <c r="AM148" s="149">
        <f>SUMPRODUCT(-('Gastos Gerais'!$B$4:$B$999=Analítico!$B148),-(Analítico!AM$1&gt;='Gastos Gerais'!$D$4:$D$999),-(Analítico!AM$1&lt;='Gastos Gerais'!$E$4:$E$999),-('Gastos Gerais'!$C$4:$C$999))</f>
        <v>104000</v>
      </c>
      <c r="AN148" s="149">
        <f>SUMPRODUCT(-('Gastos Gerais'!$B$4:$B$999=Analítico!$B148),-(Analítico!AN$1&gt;='Gastos Gerais'!$D$4:$D$999),-(Analítico!AN$1&lt;='Gastos Gerais'!$E$4:$E$999),-('Gastos Gerais'!$C$4:$C$999))</f>
        <v>104000</v>
      </c>
      <c r="AO148" s="149">
        <f>SUMPRODUCT(-('Gastos Gerais'!$B$4:$B$999=Analítico!$B148),-(Analítico!AO$1&gt;='Gastos Gerais'!$D$4:$D$999),-(Analítico!AO$1&lt;='Gastos Gerais'!$E$4:$E$999),-('Gastos Gerais'!$C$4:$C$999))</f>
        <v>104000</v>
      </c>
      <c r="AP148" s="149">
        <f>SUMPRODUCT(-('Gastos Gerais'!$B$4:$B$999=Analítico!$B148),-(Analítico!AP$1&gt;='Gastos Gerais'!$D$4:$D$999),-(Analítico!AP$1&lt;='Gastos Gerais'!$E$4:$E$999),-('Gastos Gerais'!$C$4:$C$999))</f>
        <v>104000</v>
      </c>
      <c r="AQ148" s="149">
        <f>SUMPRODUCT(-('Gastos Gerais'!$B$4:$B$999=Analítico!$B148),-(Analítico!AQ$1&gt;='Gastos Gerais'!$D$4:$D$999),-(Analítico!AQ$1&lt;='Gastos Gerais'!$E$4:$E$999),-('Gastos Gerais'!$C$4:$C$999))</f>
        <v>104000</v>
      </c>
      <c r="AR148" s="149">
        <f>SUMPRODUCT(-('Gastos Gerais'!$B$4:$B$999=Analítico!$B148),-(Analítico!AR$1&gt;='Gastos Gerais'!$D$4:$D$999),-(Analítico!AR$1&lt;='Gastos Gerais'!$E$4:$E$999),-('Gastos Gerais'!$C$4:$C$999))</f>
        <v>104000</v>
      </c>
      <c r="AS148" s="149">
        <f>SUMPRODUCT(-('Gastos Gerais'!$B$4:$B$999=Analítico!$B148),-(Analítico!AS$1&gt;='Gastos Gerais'!$D$4:$D$999),-(Analítico!AS$1&lt;='Gastos Gerais'!$E$4:$E$999),-('Gastos Gerais'!$C$4:$C$999))</f>
        <v>0</v>
      </c>
      <c r="AT148" s="149">
        <f>SUMPRODUCT(-('Gastos Gerais'!$B$4:$B$999=Analítico!$B148),-(Analítico!AT$1&gt;='Gastos Gerais'!$D$4:$D$999),-(Analítico!AT$1&lt;='Gastos Gerais'!$E$4:$E$999),-('Gastos Gerais'!$C$4:$C$999))</f>
        <v>0</v>
      </c>
      <c r="AU148" s="149">
        <f>SUMPRODUCT(-('Gastos Gerais'!$B$4:$B$999=Analítico!$B148),-(Analítico!AU$1&gt;='Gastos Gerais'!$D$4:$D$999),-(Analítico!AU$1&lt;='Gastos Gerais'!$E$4:$E$999),-('Gastos Gerais'!$C$4:$C$999))</f>
        <v>0</v>
      </c>
      <c r="AV148" s="149">
        <f>SUMPRODUCT(-('Gastos Gerais'!$B$4:$B$999=Analítico!$B148),-(Analítico!AV$1&gt;='Gastos Gerais'!$D$4:$D$999),-(Analítico!AV$1&lt;='Gastos Gerais'!$E$4:$E$999),-('Gastos Gerais'!$C$4:$C$999))</f>
        <v>0</v>
      </c>
      <c r="AW148" s="149">
        <f>SUMPRODUCT(-('Gastos Gerais'!$B$4:$B$999=Analítico!$B148),-(Analítico!AW$1&gt;='Gastos Gerais'!$D$4:$D$999),-(Analítico!AW$1&lt;='Gastos Gerais'!$E$4:$E$999),-('Gastos Gerais'!$C$4:$C$999))</f>
        <v>0</v>
      </c>
      <c r="AX148" s="149">
        <f>SUMPRODUCT(-('Gastos Gerais'!$B$4:$B$999=Analítico!$B148),-(Analítico!AX$1&gt;='Gastos Gerais'!$D$4:$D$999),-(Analítico!AX$1&lt;='Gastos Gerais'!$E$4:$E$999),-('Gastos Gerais'!$C$4:$C$999))</f>
        <v>0</v>
      </c>
      <c r="AY148" s="144">
        <f t="shared" si="53"/>
        <v>4264000</v>
      </c>
      <c r="AZ148" s="156">
        <f t="shared" ca="1" si="54"/>
        <v>3.5589352658114901E-2</v>
      </c>
      <c r="BJ148" s="247"/>
      <c r="BK148" s="247"/>
    </row>
    <row r="149" spans="1:63" s="99" customFormat="1" ht="23.25" customHeight="1">
      <c r="A149" s="216" t="s">
        <v>427</v>
      </c>
      <c r="B149" s="219" t="s">
        <v>496</v>
      </c>
      <c r="C149" s="149">
        <f>SUMPRODUCT(-('Gastos Gerais'!$B$4:$B$999=Analítico!$B149),-(Analítico!C$1&gt;='Gastos Gerais'!$D$4:$D$999),-(Analítico!C$1&lt;='Gastos Gerais'!$E$4:$E$999),-('Gastos Gerais'!$C$4:$C$999))</f>
        <v>0</v>
      </c>
      <c r="D149" s="149">
        <f>SUMPRODUCT(-('Gastos Gerais'!$B$4:$B$999=Analítico!$B149),-(Analítico!D$1&gt;='Gastos Gerais'!$D$4:$D$999),-(Analítico!D$1&lt;='Gastos Gerais'!$E$4:$E$999),-('Gastos Gerais'!$C$4:$C$999))</f>
        <v>0</v>
      </c>
      <c r="E149" s="149">
        <f>SUMPRODUCT(-('Gastos Gerais'!$B$4:$B$999=Analítico!$B149),-(Analítico!E$1&gt;='Gastos Gerais'!$D$4:$D$999),-(Analítico!E$1&lt;='Gastos Gerais'!$E$4:$E$999),-('Gastos Gerais'!$C$4:$C$999))</f>
        <v>0</v>
      </c>
      <c r="F149" s="149">
        <f>SUMPRODUCT(-('Gastos Gerais'!$B$4:$B$999=Analítico!$B149),-(Analítico!F$1&gt;='Gastos Gerais'!$D$4:$D$999),-(Analítico!F$1&lt;='Gastos Gerais'!$E$4:$E$999),-('Gastos Gerais'!$C$4:$C$999))</f>
        <v>0</v>
      </c>
      <c r="G149" s="149">
        <f>SUMPRODUCT(-('Gastos Gerais'!$B$4:$B$999=Analítico!$B149),-(Analítico!G$1&gt;='Gastos Gerais'!$D$4:$D$999),-(Analítico!G$1&lt;='Gastos Gerais'!$E$4:$E$999),-('Gastos Gerais'!$C$4:$C$999))</f>
        <v>0</v>
      </c>
      <c r="H149" s="149">
        <f>SUMPRODUCT(-('Gastos Gerais'!$B$4:$B$999=Analítico!$B149),-(Analítico!H$1&gt;='Gastos Gerais'!$D$4:$D$999),-(Analítico!H$1&lt;='Gastos Gerais'!$E$4:$E$999),-('Gastos Gerais'!$C$4:$C$999))</f>
        <v>0</v>
      </c>
      <c r="I149" s="149">
        <f>SUMPRODUCT(-('Gastos Gerais'!$B$4:$B$999=Analítico!$B149),-(Analítico!I$1&gt;='Gastos Gerais'!$D$4:$D$999),-(Analítico!I$1&lt;='Gastos Gerais'!$E$4:$E$999),-('Gastos Gerais'!$C$4:$C$999))</f>
        <v>0</v>
      </c>
      <c r="J149" s="149">
        <f>SUMPRODUCT(-('Gastos Gerais'!$B$4:$B$999=Analítico!$B149),-(Analítico!J$1&gt;='Gastos Gerais'!$D$4:$D$999),-(Analítico!J$1&lt;='Gastos Gerais'!$E$4:$E$999),-('Gastos Gerais'!$C$4:$C$999))</f>
        <v>160000</v>
      </c>
      <c r="K149" s="149">
        <f>SUMPRODUCT(-('Gastos Gerais'!$B$4:$B$999=Analítico!$B149),-(Analítico!K$1&gt;='Gastos Gerais'!$D$4:$D$999),-(Analítico!K$1&lt;='Gastos Gerais'!$E$4:$E$999),-('Gastos Gerais'!$C$4:$C$999))</f>
        <v>160000</v>
      </c>
      <c r="L149" s="149">
        <f>SUMPRODUCT(-('Gastos Gerais'!$B$4:$B$999=Analítico!$B149),-(Analítico!L$1&gt;='Gastos Gerais'!$D$4:$D$999),-(Analítico!L$1&lt;='Gastos Gerais'!$E$4:$E$999),-('Gastos Gerais'!$C$4:$C$999))</f>
        <v>160000</v>
      </c>
      <c r="M149" s="149">
        <f>SUMPRODUCT(-('Gastos Gerais'!$B$4:$B$999=Analítico!$B149),-(Analítico!M$1&gt;='Gastos Gerais'!$D$4:$D$999),-(Analítico!M$1&lt;='Gastos Gerais'!$E$4:$E$999),-('Gastos Gerais'!$C$4:$C$999))</f>
        <v>160000</v>
      </c>
      <c r="N149" s="149">
        <f>SUMPRODUCT(-('Gastos Gerais'!$B$4:$B$999=Analítico!$B149),-(Analítico!N$1&gt;='Gastos Gerais'!$D$4:$D$999),-(Analítico!N$1&lt;='Gastos Gerais'!$E$4:$E$999),-('Gastos Gerais'!$C$4:$C$999))</f>
        <v>160000</v>
      </c>
      <c r="O149" s="149">
        <f>SUMPRODUCT(-('Gastos Gerais'!$B$4:$B$999=Analítico!$B149),-(Analítico!O$1&gt;='Gastos Gerais'!$D$4:$D$999),-(Analítico!O$1&lt;='Gastos Gerais'!$E$4:$E$999),-('Gastos Gerais'!$C$4:$C$999))</f>
        <v>160000</v>
      </c>
      <c r="P149" s="149">
        <f>SUMPRODUCT(-('Gastos Gerais'!$B$4:$B$999=Analítico!$B149),-(Analítico!P$1&gt;='Gastos Gerais'!$D$4:$D$999),-(Analítico!P$1&lt;='Gastos Gerais'!$E$4:$E$999),-('Gastos Gerais'!$C$4:$C$999))</f>
        <v>160000</v>
      </c>
      <c r="Q149" s="149">
        <f>SUMPRODUCT(-('Gastos Gerais'!$B$4:$B$999=Analítico!$B149),-(Analítico!Q$1&gt;='Gastos Gerais'!$D$4:$D$999),-(Analítico!Q$1&lt;='Gastos Gerais'!$E$4:$E$999),-('Gastos Gerais'!$C$4:$C$999))</f>
        <v>160000</v>
      </c>
      <c r="R149" s="149">
        <f>SUMPRODUCT(-('Gastos Gerais'!$B$4:$B$999=Analítico!$B149),-(Analítico!R$1&gt;='Gastos Gerais'!$D$4:$D$999),-(Analítico!R$1&lt;='Gastos Gerais'!$E$4:$E$999),-('Gastos Gerais'!$C$4:$C$999))</f>
        <v>160000</v>
      </c>
      <c r="S149" s="149">
        <f>SUMPRODUCT(-('Gastos Gerais'!$B$4:$B$999=Analítico!$B149),-(Analítico!S$1&gt;='Gastos Gerais'!$D$4:$D$999),-(Analítico!S$1&lt;='Gastos Gerais'!$E$4:$E$999),-('Gastos Gerais'!$C$4:$C$999))</f>
        <v>160000</v>
      </c>
      <c r="T149" s="149">
        <f>SUMPRODUCT(-('Gastos Gerais'!$B$4:$B$999=Analítico!$B149),-(Analítico!T$1&gt;='Gastos Gerais'!$D$4:$D$999),-(Analítico!T$1&lt;='Gastos Gerais'!$E$4:$E$999),-('Gastos Gerais'!$C$4:$C$999))</f>
        <v>160000</v>
      </c>
      <c r="U149" s="149">
        <f>SUMPRODUCT(-('Gastos Gerais'!$B$4:$B$999=Analítico!$B149),-(Analítico!U$1&gt;='Gastos Gerais'!$D$4:$D$999),-(Analítico!U$1&lt;='Gastos Gerais'!$E$4:$E$999),-('Gastos Gerais'!$C$4:$C$999))</f>
        <v>160000</v>
      </c>
      <c r="V149" s="149">
        <f>SUMPRODUCT(-('Gastos Gerais'!$B$4:$B$999=Analítico!$B149),-(Analítico!V$1&gt;='Gastos Gerais'!$D$4:$D$999),-(Analítico!V$1&lt;='Gastos Gerais'!$E$4:$E$999),-('Gastos Gerais'!$C$4:$C$999))</f>
        <v>160000</v>
      </c>
      <c r="W149" s="149">
        <f>SUMPRODUCT(-('Gastos Gerais'!$B$4:$B$999=Analítico!$B149),-(Analítico!W$1&gt;='Gastos Gerais'!$D$4:$D$999),-(Analítico!W$1&lt;='Gastos Gerais'!$E$4:$E$999),-('Gastos Gerais'!$C$4:$C$999))</f>
        <v>160000</v>
      </c>
      <c r="X149" s="149">
        <f>SUMPRODUCT(-('Gastos Gerais'!$B$4:$B$999=Analítico!$B149),-(Analítico!X$1&gt;='Gastos Gerais'!$D$4:$D$999),-(Analítico!X$1&lt;='Gastos Gerais'!$E$4:$E$999),-('Gastos Gerais'!$C$4:$C$999))</f>
        <v>160000</v>
      </c>
      <c r="Y149" s="149">
        <f>SUMPRODUCT(-('Gastos Gerais'!$B$4:$B$999=Analítico!$B149),-(Analítico!Y$1&gt;='Gastos Gerais'!$D$4:$D$999),-(Analítico!Y$1&lt;='Gastos Gerais'!$E$4:$E$999),-('Gastos Gerais'!$C$4:$C$999))</f>
        <v>160000</v>
      </c>
      <c r="Z149" s="149">
        <f>SUMPRODUCT(-('Gastos Gerais'!$B$4:$B$999=Analítico!$B149),-(Analítico!Z$1&gt;='Gastos Gerais'!$D$4:$D$999),-(Analítico!Z$1&lt;='Gastos Gerais'!$E$4:$E$999),-('Gastos Gerais'!$C$4:$C$999))</f>
        <v>160000</v>
      </c>
      <c r="AA149" s="149">
        <f>SUMPRODUCT(-('Gastos Gerais'!$B$4:$B$999=Analítico!$B149),-(Analítico!AA$1&gt;='Gastos Gerais'!$D$4:$D$999),-(Analítico!AA$1&lt;='Gastos Gerais'!$E$4:$E$999),-('Gastos Gerais'!$C$4:$C$999))</f>
        <v>160000</v>
      </c>
      <c r="AB149" s="149">
        <f>SUMPRODUCT(-('Gastos Gerais'!$B$4:$B$999=Analítico!$B149),-(Analítico!AB$1&gt;='Gastos Gerais'!$D$4:$D$999),-(Analítico!AB$1&lt;='Gastos Gerais'!$E$4:$E$999),-('Gastos Gerais'!$C$4:$C$999))</f>
        <v>160000</v>
      </c>
      <c r="AC149" s="149">
        <f>SUMPRODUCT(-('Gastos Gerais'!$B$4:$B$999=Analítico!$B149),-(Analítico!AC$1&gt;='Gastos Gerais'!$D$4:$D$999),-(Analítico!AC$1&lt;='Gastos Gerais'!$E$4:$E$999),-('Gastos Gerais'!$C$4:$C$999))</f>
        <v>160000</v>
      </c>
      <c r="AD149" s="149">
        <f>SUMPRODUCT(-('Gastos Gerais'!$B$4:$B$999=Analítico!$B149),-(Analítico!AD$1&gt;='Gastos Gerais'!$D$4:$D$999),-(Analítico!AD$1&lt;='Gastos Gerais'!$E$4:$E$999),-('Gastos Gerais'!$C$4:$C$999))</f>
        <v>160000</v>
      </c>
      <c r="AE149" s="149">
        <f>SUMPRODUCT(-('Gastos Gerais'!$B$4:$B$999=Analítico!$B149),-(Analítico!AE$1&gt;='Gastos Gerais'!$D$4:$D$999),-(Analítico!AE$1&lt;='Gastos Gerais'!$E$4:$E$999),-('Gastos Gerais'!$C$4:$C$999))</f>
        <v>160000</v>
      </c>
      <c r="AF149" s="149">
        <f>SUMPRODUCT(-('Gastos Gerais'!$B$4:$B$999=Analítico!$B149),-(Analítico!AF$1&gt;='Gastos Gerais'!$D$4:$D$999),-(Analítico!AF$1&lt;='Gastos Gerais'!$E$4:$E$999),-('Gastos Gerais'!$C$4:$C$999))</f>
        <v>160000</v>
      </c>
      <c r="AG149" s="149">
        <f>SUMPRODUCT(-('Gastos Gerais'!$B$4:$B$999=Analítico!$B149),-(Analítico!AG$1&gt;='Gastos Gerais'!$D$4:$D$999),-(Analítico!AG$1&lt;='Gastos Gerais'!$E$4:$E$999),-('Gastos Gerais'!$C$4:$C$999))</f>
        <v>160000</v>
      </c>
      <c r="AH149" s="149">
        <f>SUMPRODUCT(-('Gastos Gerais'!$B$4:$B$999=Analítico!$B149),-(Analítico!AH$1&gt;='Gastos Gerais'!$D$4:$D$999),-(Analítico!AH$1&lt;='Gastos Gerais'!$E$4:$E$999),-('Gastos Gerais'!$C$4:$C$999))</f>
        <v>160000</v>
      </c>
      <c r="AI149" s="149">
        <f>SUMPRODUCT(-('Gastos Gerais'!$B$4:$B$999=Analítico!$B149),-(Analítico!AI$1&gt;='Gastos Gerais'!$D$4:$D$999),-(Analítico!AI$1&lt;='Gastos Gerais'!$E$4:$E$999),-('Gastos Gerais'!$C$4:$C$999))</f>
        <v>160000</v>
      </c>
      <c r="AJ149" s="149">
        <f>SUMPRODUCT(-('Gastos Gerais'!$B$4:$B$999=Analítico!$B149),-(Analítico!AJ$1&gt;='Gastos Gerais'!$D$4:$D$999),-(Analítico!AJ$1&lt;='Gastos Gerais'!$E$4:$E$999),-('Gastos Gerais'!$C$4:$C$999))</f>
        <v>160000</v>
      </c>
      <c r="AK149" s="149">
        <f>SUMPRODUCT(-('Gastos Gerais'!$B$4:$B$999=Analítico!$B149),-(Analítico!AK$1&gt;='Gastos Gerais'!$D$4:$D$999),-(Analítico!AK$1&lt;='Gastos Gerais'!$E$4:$E$999),-('Gastos Gerais'!$C$4:$C$999))</f>
        <v>160000</v>
      </c>
      <c r="AL149" s="149">
        <f>SUMPRODUCT(-('Gastos Gerais'!$B$4:$B$999=Analítico!$B149),-(Analítico!AL$1&gt;='Gastos Gerais'!$D$4:$D$999),-(Analítico!AL$1&lt;='Gastos Gerais'!$E$4:$E$999),-('Gastos Gerais'!$C$4:$C$999))</f>
        <v>160000</v>
      </c>
      <c r="AM149" s="149">
        <f>SUMPRODUCT(-('Gastos Gerais'!$B$4:$B$999=Analítico!$B149),-(Analítico!AM$1&gt;='Gastos Gerais'!$D$4:$D$999),-(Analítico!AM$1&lt;='Gastos Gerais'!$E$4:$E$999),-('Gastos Gerais'!$C$4:$C$999))</f>
        <v>160000</v>
      </c>
      <c r="AN149" s="149">
        <f>SUMPRODUCT(-('Gastos Gerais'!$B$4:$B$999=Analítico!$B149),-(Analítico!AN$1&gt;='Gastos Gerais'!$D$4:$D$999),-(Analítico!AN$1&lt;='Gastos Gerais'!$E$4:$E$999),-('Gastos Gerais'!$C$4:$C$999))</f>
        <v>160000</v>
      </c>
      <c r="AO149" s="149">
        <f>SUMPRODUCT(-('Gastos Gerais'!$B$4:$B$999=Analítico!$B149),-(Analítico!AO$1&gt;='Gastos Gerais'!$D$4:$D$999),-(Analítico!AO$1&lt;='Gastos Gerais'!$E$4:$E$999),-('Gastos Gerais'!$C$4:$C$999))</f>
        <v>160000</v>
      </c>
      <c r="AP149" s="149">
        <f>SUMPRODUCT(-('Gastos Gerais'!$B$4:$B$999=Analítico!$B149),-(Analítico!AP$1&gt;='Gastos Gerais'!$D$4:$D$999),-(Analítico!AP$1&lt;='Gastos Gerais'!$E$4:$E$999),-('Gastos Gerais'!$C$4:$C$999))</f>
        <v>160000</v>
      </c>
      <c r="AQ149" s="149">
        <f>SUMPRODUCT(-('Gastos Gerais'!$B$4:$B$999=Analítico!$B149),-(Analítico!AQ$1&gt;='Gastos Gerais'!$D$4:$D$999),-(Analítico!AQ$1&lt;='Gastos Gerais'!$E$4:$E$999),-('Gastos Gerais'!$C$4:$C$999))</f>
        <v>160000</v>
      </c>
      <c r="AR149" s="149">
        <f>SUMPRODUCT(-('Gastos Gerais'!$B$4:$B$999=Analítico!$B149),-(Analítico!AR$1&gt;='Gastos Gerais'!$D$4:$D$999),-(Analítico!AR$1&lt;='Gastos Gerais'!$E$4:$E$999),-('Gastos Gerais'!$C$4:$C$999))</f>
        <v>160000</v>
      </c>
      <c r="AS149" s="149">
        <f>SUMPRODUCT(-('Gastos Gerais'!$B$4:$B$999=Analítico!$B149),-(Analítico!AS$1&gt;='Gastos Gerais'!$D$4:$D$999),-(Analítico!AS$1&lt;='Gastos Gerais'!$E$4:$E$999),-('Gastos Gerais'!$C$4:$C$999))</f>
        <v>0</v>
      </c>
      <c r="AT149" s="149">
        <f>SUMPRODUCT(-('Gastos Gerais'!$B$4:$B$999=Analítico!$B149),-(Analítico!AT$1&gt;='Gastos Gerais'!$D$4:$D$999),-(Analítico!AT$1&lt;='Gastos Gerais'!$E$4:$E$999),-('Gastos Gerais'!$C$4:$C$999))</f>
        <v>0</v>
      </c>
      <c r="AU149" s="149">
        <f>SUMPRODUCT(-('Gastos Gerais'!$B$4:$B$999=Analítico!$B149),-(Analítico!AU$1&gt;='Gastos Gerais'!$D$4:$D$999),-(Analítico!AU$1&lt;='Gastos Gerais'!$E$4:$E$999),-('Gastos Gerais'!$C$4:$C$999))</f>
        <v>0</v>
      </c>
      <c r="AV149" s="149">
        <f>SUMPRODUCT(-('Gastos Gerais'!$B$4:$B$999=Analítico!$B149),-(Analítico!AV$1&gt;='Gastos Gerais'!$D$4:$D$999),-(Analítico!AV$1&lt;='Gastos Gerais'!$E$4:$E$999),-('Gastos Gerais'!$C$4:$C$999))</f>
        <v>0</v>
      </c>
      <c r="AW149" s="149">
        <f>SUMPRODUCT(-('Gastos Gerais'!$B$4:$B$999=Analítico!$B149),-(Analítico!AW$1&gt;='Gastos Gerais'!$D$4:$D$999),-(Analítico!AW$1&lt;='Gastos Gerais'!$E$4:$E$999),-('Gastos Gerais'!$C$4:$C$999))</f>
        <v>0</v>
      </c>
      <c r="AX149" s="149">
        <f>SUMPRODUCT(-('Gastos Gerais'!$B$4:$B$999=Analítico!$B149),-(Analítico!AX$1&gt;='Gastos Gerais'!$D$4:$D$999),-(Analítico!AX$1&lt;='Gastos Gerais'!$E$4:$E$999),-('Gastos Gerais'!$C$4:$C$999))</f>
        <v>0</v>
      </c>
      <c r="AY149" s="144">
        <f t="shared" si="53"/>
        <v>5600000</v>
      </c>
      <c r="AZ149" s="156">
        <f t="shared" ca="1" si="54"/>
        <v>4.6740238012533637E-2</v>
      </c>
      <c r="BJ149" s="247"/>
      <c r="BK149" s="247"/>
    </row>
    <row r="150" spans="1:63" s="99" customFormat="1" ht="23.25" customHeight="1">
      <c r="A150" s="216" t="s">
        <v>428</v>
      </c>
      <c r="B150" s="219" t="s">
        <v>497</v>
      </c>
      <c r="C150" s="149">
        <f>SUMPRODUCT(-('Gastos Gerais'!$B$4:$B$999=Analítico!$B150),-(Analítico!C$1&gt;='Gastos Gerais'!$D$4:$D$999),-(Analítico!C$1&lt;='Gastos Gerais'!$E$4:$E$999),-('Gastos Gerais'!$C$4:$C$999))</f>
        <v>0</v>
      </c>
      <c r="D150" s="149">
        <f>SUMPRODUCT(-('Gastos Gerais'!$B$4:$B$999=Analítico!$B150),-(Analítico!D$1&gt;='Gastos Gerais'!$D$4:$D$999),-(Analítico!D$1&lt;='Gastos Gerais'!$E$4:$E$999),-('Gastos Gerais'!$C$4:$C$999))</f>
        <v>0</v>
      </c>
      <c r="E150" s="149">
        <f>SUMPRODUCT(-('Gastos Gerais'!$B$4:$B$999=Analítico!$B150),-(Analítico!E$1&gt;='Gastos Gerais'!$D$4:$D$999),-(Analítico!E$1&lt;='Gastos Gerais'!$E$4:$E$999),-('Gastos Gerais'!$C$4:$C$999))</f>
        <v>0</v>
      </c>
      <c r="F150" s="149">
        <f>SUMPRODUCT(-('Gastos Gerais'!$B$4:$B$999=Analítico!$B150),-(Analítico!F$1&gt;='Gastos Gerais'!$D$4:$D$999),-(Analítico!F$1&lt;='Gastos Gerais'!$E$4:$E$999),-('Gastos Gerais'!$C$4:$C$999))</f>
        <v>20000</v>
      </c>
      <c r="G150" s="149">
        <f>SUMPRODUCT(-('Gastos Gerais'!$B$4:$B$999=Analítico!$B150),-(Analítico!G$1&gt;='Gastos Gerais'!$D$4:$D$999),-(Analítico!G$1&lt;='Gastos Gerais'!$E$4:$E$999),-('Gastos Gerais'!$C$4:$C$999))</f>
        <v>20000</v>
      </c>
      <c r="H150" s="149">
        <f>SUMPRODUCT(-('Gastos Gerais'!$B$4:$B$999=Analítico!$B150),-(Analítico!H$1&gt;='Gastos Gerais'!$D$4:$D$999),-(Analítico!H$1&lt;='Gastos Gerais'!$E$4:$E$999),-('Gastos Gerais'!$C$4:$C$999))</f>
        <v>20000</v>
      </c>
      <c r="I150" s="149">
        <f>SUMPRODUCT(-('Gastos Gerais'!$B$4:$B$999=Analítico!$B150),-(Analítico!I$1&gt;='Gastos Gerais'!$D$4:$D$999),-(Analítico!I$1&lt;='Gastos Gerais'!$E$4:$E$999),-('Gastos Gerais'!$C$4:$C$999))</f>
        <v>0</v>
      </c>
      <c r="J150" s="149">
        <f>SUMPRODUCT(-('Gastos Gerais'!$B$4:$B$999=Analítico!$B150),-(Analítico!J$1&gt;='Gastos Gerais'!$D$4:$D$999),-(Analítico!J$1&lt;='Gastos Gerais'!$E$4:$E$999),-('Gastos Gerais'!$C$4:$C$999))</f>
        <v>18000</v>
      </c>
      <c r="K150" s="149">
        <f>SUMPRODUCT(-('Gastos Gerais'!$B$4:$B$999=Analítico!$B150),-(Analítico!K$1&gt;='Gastos Gerais'!$D$4:$D$999),-(Analítico!K$1&lt;='Gastos Gerais'!$E$4:$E$999),-('Gastos Gerais'!$C$4:$C$999))</f>
        <v>18000</v>
      </c>
      <c r="L150" s="149">
        <f>SUMPRODUCT(-('Gastos Gerais'!$B$4:$B$999=Analítico!$B150),-(Analítico!L$1&gt;='Gastos Gerais'!$D$4:$D$999),-(Analítico!L$1&lt;='Gastos Gerais'!$E$4:$E$999),-('Gastos Gerais'!$C$4:$C$999))</f>
        <v>18000</v>
      </c>
      <c r="M150" s="149">
        <f>SUMPRODUCT(-('Gastos Gerais'!$B$4:$B$999=Analítico!$B150),-(Analítico!M$1&gt;='Gastos Gerais'!$D$4:$D$999),-(Analítico!M$1&lt;='Gastos Gerais'!$E$4:$E$999),-('Gastos Gerais'!$C$4:$C$999))</f>
        <v>18000</v>
      </c>
      <c r="N150" s="149">
        <f>SUMPRODUCT(-('Gastos Gerais'!$B$4:$B$999=Analítico!$B150),-(Analítico!N$1&gt;='Gastos Gerais'!$D$4:$D$999),-(Analítico!N$1&lt;='Gastos Gerais'!$E$4:$E$999),-('Gastos Gerais'!$C$4:$C$999))</f>
        <v>18000</v>
      </c>
      <c r="O150" s="149">
        <f>SUMPRODUCT(-('Gastos Gerais'!$B$4:$B$999=Analítico!$B150),-(Analítico!O$1&gt;='Gastos Gerais'!$D$4:$D$999),-(Analítico!O$1&lt;='Gastos Gerais'!$E$4:$E$999),-('Gastos Gerais'!$C$4:$C$999))</f>
        <v>18000</v>
      </c>
      <c r="P150" s="149">
        <f>SUMPRODUCT(-('Gastos Gerais'!$B$4:$B$999=Analítico!$B150),-(Analítico!P$1&gt;='Gastos Gerais'!$D$4:$D$999),-(Analítico!P$1&lt;='Gastos Gerais'!$E$4:$E$999),-('Gastos Gerais'!$C$4:$C$999))</f>
        <v>18000</v>
      </c>
      <c r="Q150" s="149">
        <f>SUMPRODUCT(-('Gastos Gerais'!$B$4:$B$999=Analítico!$B150),-(Analítico!Q$1&gt;='Gastos Gerais'!$D$4:$D$999),-(Analítico!Q$1&lt;='Gastos Gerais'!$E$4:$E$999),-('Gastos Gerais'!$C$4:$C$999))</f>
        <v>18000</v>
      </c>
      <c r="R150" s="149">
        <f>SUMPRODUCT(-('Gastos Gerais'!$B$4:$B$999=Analítico!$B150),-(Analítico!R$1&gt;='Gastos Gerais'!$D$4:$D$999),-(Analítico!R$1&lt;='Gastos Gerais'!$E$4:$E$999),-('Gastos Gerais'!$C$4:$C$999))</f>
        <v>18000</v>
      </c>
      <c r="S150" s="149">
        <f>SUMPRODUCT(-('Gastos Gerais'!$B$4:$B$999=Analítico!$B150),-(Analítico!S$1&gt;='Gastos Gerais'!$D$4:$D$999),-(Analítico!S$1&lt;='Gastos Gerais'!$E$4:$E$999),-('Gastos Gerais'!$C$4:$C$999))</f>
        <v>18000</v>
      </c>
      <c r="T150" s="149">
        <f>SUMPRODUCT(-('Gastos Gerais'!$B$4:$B$999=Analítico!$B150),-(Analítico!T$1&gt;='Gastos Gerais'!$D$4:$D$999),-(Analítico!T$1&lt;='Gastos Gerais'!$E$4:$E$999),-('Gastos Gerais'!$C$4:$C$999))</f>
        <v>18000</v>
      </c>
      <c r="U150" s="149">
        <f>SUMPRODUCT(-('Gastos Gerais'!$B$4:$B$999=Analítico!$B150),-(Analítico!U$1&gt;='Gastos Gerais'!$D$4:$D$999),-(Analítico!U$1&lt;='Gastos Gerais'!$E$4:$E$999),-('Gastos Gerais'!$C$4:$C$999))</f>
        <v>18000</v>
      </c>
      <c r="V150" s="149">
        <f>SUMPRODUCT(-('Gastos Gerais'!$B$4:$B$999=Analítico!$B150),-(Analítico!V$1&gt;='Gastos Gerais'!$D$4:$D$999),-(Analítico!V$1&lt;='Gastos Gerais'!$E$4:$E$999),-('Gastos Gerais'!$C$4:$C$999))</f>
        <v>18000</v>
      </c>
      <c r="W150" s="149">
        <f>SUMPRODUCT(-('Gastos Gerais'!$B$4:$B$999=Analítico!$B150),-(Analítico!W$1&gt;='Gastos Gerais'!$D$4:$D$999),-(Analítico!W$1&lt;='Gastos Gerais'!$E$4:$E$999),-('Gastos Gerais'!$C$4:$C$999))</f>
        <v>18000</v>
      </c>
      <c r="X150" s="149">
        <f>SUMPRODUCT(-('Gastos Gerais'!$B$4:$B$999=Analítico!$B150),-(Analítico!X$1&gt;='Gastos Gerais'!$D$4:$D$999),-(Analítico!X$1&lt;='Gastos Gerais'!$E$4:$E$999),-('Gastos Gerais'!$C$4:$C$999))</f>
        <v>18000</v>
      </c>
      <c r="Y150" s="149">
        <f>SUMPRODUCT(-('Gastos Gerais'!$B$4:$B$999=Analítico!$B150),-(Analítico!Y$1&gt;='Gastos Gerais'!$D$4:$D$999),-(Analítico!Y$1&lt;='Gastos Gerais'!$E$4:$E$999),-('Gastos Gerais'!$C$4:$C$999))</f>
        <v>18000</v>
      </c>
      <c r="Z150" s="149">
        <f>SUMPRODUCT(-('Gastos Gerais'!$B$4:$B$999=Analítico!$B150),-(Analítico!Z$1&gt;='Gastos Gerais'!$D$4:$D$999),-(Analítico!Z$1&lt;='Gastos Gerais'!$E$4:$E$999),-('Gastos Gerais'!$C$4:$C$999))</f>
        <v>18000</v>
      </c>
      <c r="AA150" s="149">
        <f>SUMPRODUCT(-('Gastos Gerais'!$B$4:$B$999=Analítico!$B150),-(Analítico!AA$1&gt;='Gastos Gerais'!$D$4:$D$999),-(Analítico!AA$1&lt;='Gastos Gerais'!$E$4:$E$999),-('Gastos Gerais'!$C$4:$C$999))</f>
        <v>18000</v>
      </c>
      <c r="AB150" s="149">
        <f>SUMPRODUCT(-('Gastos Gerais'!$B$4:$B$999=Analítico!$B150),-(Analítico!AB$1&gt;='Gastos Gerais'!$D$4:$D$999),-(Analítico!AB$1&lt;='Gastos Gerais'!$E$4:$E$999),-('Gastos Gerais'!$C$4:$C$999))</f>
        <v>18000</v>
      </c>
      <c r="AC150" s="149">
        <f>SUMPRODUCT(-('Gastos Gerais'!$B$4:$B$999=Analítico!$B150),-(Analítico!AC$1&gt;='Gastos Gerais'!$D$4:$D$999),-(Analítico!AC$1&lt;='Gastos Gerais'!$E$4:$E$999),-('Gastos Gerais'!$C$4:$C$999))</f>
        <v>18000</v>
      </c>
      <c r="AD150" s="149">
        <f>SUMPRODUCT(-('Gastos Gerais'!$B$4:$B$999=Analítico!$B150),-(Analítico!AD$1&gt;='Gastos Gerais'!$D$4:$D$999),-(Analítico!AD$1&lt;='Gastos Gerais'!$E$4:$E$999),-('Gastos Gerais'!$C$4:$C$999))</f>
        <v>18000</v>
      </c>
      <c r="AE150" s="149">
        <f>SUMPRODUCT(-('Gastos Gerais'!$B$4:$B$999=Analítico!$B150),-(Analítico!AE$1&gt;='Gastos Gerais'!$D$4:$D$999),-(Analítico!AE$1&lt;='Gastos Gerais'!$E$4:$E$999),-('Gastos Gerais'!$C$4:$C$999))</f>
        <v>18000</v>
      </c>
      <c r="AF150" s="149">
        <f>SUMPRODUCT(-('Gastos Gerais'!$B$4:$B$999=Analítico!$B150),-(Analítico!AF$1&gt;='Gastos Gerais'!$D$4:$D$999),-(Analítico!AF$1&lt;='Gastos Gerais'!$E$4:$E$999),-('Gastos Gerais'!$C$4:$C$999))</f>
        <v>18000</v>
      </c>
      <c r="AG150" s="149">
        <f>SUMPRODUCT(-('Gastos Gerais'!$B$4:$B$999=Analítico!$B150),-(Analítico!AG$1&gt;='Gastos Gerais'!$D$4:$D$999),-(Analítico!AG$1&lt;='Gastos Gerais'!$E$4:$E$999),-('Gastos Gerais'!$C$4:$C$999))</f>
        <v>18000</v>
      </c>
      <c r="AH150" s="149">
        <f>SUMPRODUCT(-('Gastos Gerais'!$B$4:$B$999=Analítico!$B150),-(Analítico!AH$1&gt;='Gastos Gerais'!$D$4:$D$999),-(Analítico!AH$1&lt;='Gastos Gerais'!$E$4:$E$999),-('Gastos Gerais'!$C$4:$C$999))</f>
        <v>18000</v>
      </c>
      <c r="AI150" s="149">
        <f>SUMPRODUCT(-('Gastos Gerais'!$B$4:$B$999=Analítico!$B150),-(Analítico!AI$1&gt;='Gastos Gerais'!$D$4:$D$999),-(Analítico!AI$1&lt;='Gastos Gerais'!$E$4:$E$999),-('Gastos Gerais'!$C$4:$C$999))</f>
        <v>18000</v>
      </c>
      <c r="AJ150" s="149">
        <f>SUMPRODUCT(-('Gastos Gerais'!$B$4:$B$999=Analítico!$B150),-(Analítico!AJ$1&gt;='Gastos Gerais'!$D$4:$D$999),-(Analítico!AJ$1&lt;='Gastos Gerais'!$E$4:$E$999),-('Gastos Gerais'!$C$4:$C$999))</f>
        <v>18000</v>
      </c>
      <c r="AK150" s="149">
        <f>SUMPRODUCT(-('Gastos Gerais'!$B$4:$B$999=Analítico!$B150),-(Analítico!AK$1&gt;='Gastos Gerais'!$D$4:$D$999),-(Analítico!AK$1&lt;='Gastos Gerais'!$E$4:$E$999),-('Gastos Gerais'!$C$4:$C$999))</f>
        <v>18000</v>
      </c>
      <c r="AL150" s="149">
        <f>SUMPRODUCT(-('Gastos Gerais'!$B$4:$B$999=Analítico!$B150),-(Analítico!AL$1&gt;='Gastos Gerais'!$D$4:$D$999),-(Analítico!AL$1&lt;='Gastos Gerais'!$E$4:$E$999),-('Gastos Gerais'!$C$4:$C$999))</f>
        <v>18000</v>
      </c>
      <c r="AM150" s="149">
        <f>SUMPRODUCT(-('Gastos Gerais'!$B$4:$B$999=Analítico!$B150),-(Analítico!AM$1&gt;='Gastos Gerais'!$D$4:$D$999),-(Analítico!AM$1&lt;='Gastos Gerais'!$E$4:$E$999),-('Gastos Gerais'!$C$4:$C$999))</f>
        <v>18000</v>
      </c>
      <c r="AN150" s="149">
        <f>SUMPRODUCT(-('Gastos Gerais'!$B$4:$B$999=Analítico!$B150),-(Analítico!AN$1&gt;='Gastos Gerais'!$D$4:$D$999),-(Analítico!AN$1&lt;='Gastos Gerais'!$E$4:$E$999),-('Gastos Gerais'!$C$4:$C$999))</f>
        <v>18000</v>
      </c>
      <c r="AO150" s="149">
        <f>SUMPRODUCT(-('Gastos Gerais'!$B$4:$B$999=Analítico!$B150),-(Analítico!AO$1&gt;='Gastos Gerais'!$D$4:$D$999),-(Analítico!AO$1&lt;='Gastos Gerais'!$E$4:$E$999),-('Gastos Gerais'!$C$4:$C$999))</f>
        <v>18000</v>
      </c>
      <c r="AP150" s="149">
        <f>SUMPRODUCT(-('Gastos Gerais'!$B$4:$B$999=Analítico!$B150),-(Analítico!AP$1&gt;='Gastos Gerais'!$D$4:$D$999),-(Analítico!AP$1&lt;='Gastos Gerais'!$E$4:$E$999),-('Gastos Gerais'!$C$4:$C$999))</f>
        <v>18000</v>
      </c>
      <c r="AQ150" s="149">
        <f>SUMPRODUCT(-('Gastos Gerais'!$B$4:$B$999=Analítico!$B150),-(Analítico!AQ$1&gt;='Gastos Gerais'!$D$4:$D$999),-(Analítico!AQ$1&lt;='Gastos Gerais'!$E$4:$E$999),-('Gastos Gerais'!$C$4:$C$999))</f>
        <v>18000</v>
      </c>
      <c r="AR150" s="149">
        <f>SUMPRODUCT(-('Gastos Gerais'!$B$4:$B$999=Analítico!$B150),-(Analítico!AR$1&gt;='Gastos Gerais'!$D$4:$D$999),-(Analítico!AR$1&lt;='Gastos Gerais'!$E$4:$E$999),-('Gastos Gerais'!$C$4:$C$999))</f>
        <v>18000</v>
      </c>
      <c r="AS150" s="149">
        <f>SUMPRODUCT(-('Gastos Gerais'!$B$4:$B$999=Analítico!$B150),-(Analítico!AS$1&gt;='Gastos Gerais'!$D$4:$D$999),-(Analítico!AS$1&lt;='Gastos Gerais'!$E$4:$E$999),-('Gastos Gerais'!$C$4:$C$999))</f>
        <v>0</v>
      </c>
      <c r="AT150" s="149">
        <f>SUMPRODUCT(-('Gastos Gerais'!$B$4:$B$999=Analítico!$B150),-(Analítico!AT$1&gt;='Gastos Gerais'!$D$4:$D$999),-(Analítico!AT$1&lt;='Gastos Gerais'!$E$4:$E$999),-('Gastos Gerais'!$C$4:$C$999))</f>
        <v>0</v>
      </c>
      <c r="AU150" s="149">
        <f>SUMPRODUCT(-('Gastos Gerais'!$B$4:$B$999=Analítico!$B150),-(Analítico!AU$1&gt;='Gastos Gerais'!$D$4:$D$999),-(Analítico!AU$1&lt;='Gastos Gerais'!$E$4:$E$999),-('Gastos Gerais'!$C$4:$C$999))</f>
        <v>0</v>
      </c>
      <c r="AV150" s="149">
        <f>SUMPRODUCT(-('Gastos Gerais'!$B$4:$B$999=Analítico!$B150),-(Analítico!AV$1&gt;='Gastos Gerais'!$D$4:$D$999),-(Analítico!AV$1&lt;='Gastos Gerais'!$E$4:$E$999),-('Gastos Gerais'!$C$4:$C$999))</f>
        <v>0</v>
      </c>
      <c r="AW150" s="149">
        <f>SUMPRODUCT(-('Gastos Gerais'!$B$4:$B$999=Analítico!$B150),-(Analítico!AW$1&gt;='Gastos Gerais'!$D$4:$D$999),-(Analítico!AW$1&lt;='Gastos Gerais'!$E$4:$E$999),-('Gastos Gerais'!$C$4:$C$999))</f>
        <v>0</v>
      </c>
      <c r="AX150" s="149">
        <f>SUMPRODUCT(-('Gastos Gerais'!$B$4:$B$999=Analítico!$B150),-(Analítico!AX$1&gt;='Gastos Gerais'!$D$4:$D$999),-(Analítico!AX$1&lt;='Gastos Gerais'!$E$4:$E$999),-('Gastos Gerais'!$C$4:$C$999))</f>
        <v>0</v>
      </c>
      <c r="AY150" s="144">
        <f t="shared" si="53"/>
        <v>690000</v>
      </c>
      <c r="AZ150" s="156">
        <f t="shared" ca="1" si="54"/>
        <v>5.759065040830038E-3</v>
      </c>
      <c r="BJ150" s="247"/>
      <c r="BK150" s="247"/>
    </row>
    <row r="151" spans="1:63" s="99" customFormat="1" ht="23.25" customHeight="1">
      <c r="A151" s="216" t="s">
        <v>429</v>
      </c>
      <c r="B151" s="219" t="s">
        <v>498</v>
      </c>
      <c r="C151" s="149">
        <f>SUMPRODUCT(-('Gastos Gerais'!$B$4:$B$999=Analítico!$B151),-(Analítico!C$1&gt;='Gastos Gerais'!$D$4:$D$999),-(Analítico!C$1&lt;='Gastos Gerais'!$E$4:$E$999),-('Gastos Gerais'!$C$4:$C$999))</f>
        <v>0</v>
      </c>
      <c r="D151" s="149">
        <f>SUMPRODUCT(-('Gastos Gerais'!$B$4:$B$999=Analítico!$B151),-(Analítico!D$1&gt;='Gastos Gerais'!$D$4:$D$999),-(Analítico!D$1&lt;='Gastos Gerais'!$E$4:$E$999),-('Gastos Gerais'!$C$4:$C$999))</f>
        <v>0</v>
      </c>
      <c r="E151" s="149">
        <f>SUMPRODUCT(-('Gastos Gerais'!$B$4:$B$999=Analítico!$B151),-(Analítico!E$1&gt;='Gastos Gerais'!$D$4:$D$999),-(Analítico!E$1&lt;='Gastos Gerais'!$E$4:$E$999),-('Gastos Gerais'!$C$4:$C$999))</f>
        <v>0</v>
      </c>
      <c r="F151" s="149">
        <f>SUMPRODUCT(-('Gastos Gerais'!$B$4:$B$999=Analítico!$B151),-(Analítico!F$1&gt;='Gastos Gerais'!$D$4:$D$999),-(Analítico!F$1&lt;='Gastos Gerais'!$E$4:$E$999),-('Gastos Gerais'!$C$4:$C$999))</f>
        <v>0</v>
      </c>
      <c r="G151" s="149">
        <f>SUMPRODUCT(-('Gastos Gerais'!$B$4:$B$999=Analítico!$B151),-(Analítico!G$1&gt;='Gastos Gerais'!$D$4:$D$999),-(Analítico!G$1&lt;='Gastos Gerais'!$E$4:$E$999),-('Gastos Gerais'!$C$4:$C$999))</f>
        <v>0</v>
      </c>
      <c r="H151" s="149">
        <f>SUMPRODUCT(-('Gastos Gerais'!$B$4:$B$999=Analítico!$B151),-(Analítico!H$1&gt;='Gastos Gerais'!$D$4:$D$999),-(Analítico!H$1&lt;='Gastos Gerais'!$E$4:$E$999),-('Gastos Gerais'!$C$4:$C$999))</f>
        <v>0</v>
      </c>
      <c r="I151" s="149">
        <f>SUMPRODUCT(-('Gastos Gerais'!$B$4:$B$999=Analítico!$B151),-(Analítico!I$1&gt;='Gastos Gerais'!$D$4:$D$999),-(Analítico!I$1&lt;='Gastos Gerais'!$E$4:$E$999),-('Gastos Gerais'!$C$4:$C$999))</f>
        <v>1200</v>
      </c>
      <c r="J151" s="149">
        <f>SUMPRODUCT(-('Gastos Gerais'!$B$4:$B$999=Analítico!$B151),-(Analítico!J$1&gt;='Gastos Gerais'!$D$4:$D$999),-(Analítico!J$1&lt;='Gastos Gerais'!$E$4:$E$999),-('Gastos Gerais'!$C$4:$C$999))</f>
        <v>1200</v>
      </c>
      <c r="K151" s="149">
        <f>SUMPRODUCT(-('Gastos Gerais'!$B$4:$B$999=Analítico!$B151),-(Analítico!K$1&gt;='Gastos Gerais'!$D$4:$D$999),-(Analítico!K$1&lt;='Gastos Gerais'!$E$4:$E$999),-('Gastos Gerais'!$C$4:$C$999))</f>
        <v>1200</v>
      </c>
      <c r="L151" s="149">
        <f>SUMPRODUCT(-('Gastos Gerais'!$B$4:$B$999=Analítico!$B151),-(Analítico!L$1&gt;='Gastos Gerais'!$D$4:$D$999),-(Analítico!L$1&lt;='Gastos Gerais'!$E$4:$E$999),-('Gastos Gerais'!$C$4:$C$999))</f>
        <v>1200</v>
      </c>
      <c r="M151" s="149">
        <f>SUMPRODUCT(-('Gastos Gerais'!$B$4:$B$999=Analítico!$B151),-(Analítico!M$1&gt;='Gastos Gerais'!$D$4:$D$999),-(Analítico!M$1&lt;='Gastos Gerais'!$E$4:$E$999),-('Gastos Gerais'!$C$4:$C$999))</f>
        <v>1200</v>
      </c>
      <c r="N151" s="149">
        <f>SUMPRODUCT(-('Gastos Gerais'!$B$4:$B$999=Analítico!$B151),-(Analítico!N$1&gt;='Gastos Gerais'!$D$4:$D$999),-(Analítico!N$1&lt;='Gastos Gerais'!$E$4:$E$999),-('Gastos Gerais'!$C$4:$C$999))</f>
        <v>1200</v>
      </c>
      <c r="O151" s="149">
        <f>SUMPRODUCT(-('Gastos Gerais'!$B$4:$B$999=Analítico!$B151),-(Analítico!O$1&gt;='Gastos Gerais'!$D$4:$D$999),-(Analítico!O$1&lt;='Gastos Gerais'!$E$4:$E$999),-('Gastos Gerais'!$C$4:$C$999))</f>
        <v>1200</v>
      </c>
      <c r="P151" s="149">
        <f>SUMPRODUCT(-('Gastos Gerais'!$B$4:$B$999=Analítico!$B151),-(Analítico!P$1&gt;='Gastos Gerais'!$D$4:$D$999),-(Analítico!P$1&lt;='Gastos Gerais'!$E$4:$E$999),-('Gastos Gerais'!$C$4:$C$999))</f>
        <v>1200</v>
      </c>
      <c r="Q151" s="149">
        <f>SUMPRODUCT(-('Gastos Gerais'!$B$4:$B$999=Analítico!$B151),-(Analítico!Q$1&gt;='Gastos Gerais'!$D$4:$D$999),-(Analítico!Q$1&lt;='Gastos Gerais'!$E$4:$E$999),-('Gastos Gerais'!$C$4:$C$999))</f>
        <v>1200</v>
      </c>
      <c r="R151" s="149">
        <f>SUMPRODUCT(-('Gastos Gerais'!$B$4:$B$999=Analítico!$B151),-(Analítico!R$1&gt;='Gastos Gerais'!$D$4:$D$999),-(Analítico!R$1&lt;='Gastos Gerais'!$E$4:$E$999),-('Gastos Gerais'!$C$4:$C$999))</f>
        <v>1200</v>
      </c>
      <c r="S151" s="149">
        <f>SUMPRODUCT(-('Gastos Gerais'!$B$4:$B$999=Analítico!$B151),-(Analítico!S$1&gt;='Gastos Gerais'!$D$4:$D$999),-(Analítico!S$1&lt;='Gastos Gerais'!$E$4:$E$999),-('Gastos Gerais'!$C$4:$C$999))</f>
        <v>1200</v>
      </c>
      <c r="T151" s="149">
        <f>SUMPRODUCT(-('Gastos Gerais'!$B$4:$B$999=Analítico!$B151),-(Analítico!T$1&gt;='Gastos Gerais'!$D$4:$D$999),-(Analítico!T$1&lt;='Gastos Gerais'!$E$4:$E$999),-('Gastos Gerais'!$C$4:$C$999))</f>
        <v>1200</v>
      </c>
      <c r="U151" s="149">
        <f>SUMPRODUCT(-('Gastos Gerais'!$B$4:$B$999=Analítico!$B151),-(Analítico!U$1&gt;='Gastos Gerais'!$D$4:$D$999),-(Analítico!U$1&lt;='Gastos Gerais'!$E$4:$E$999),-('Gastos Gerais'!$C$4:$C$999))</f>
        <v>1200</v>
      </c>
      <c r="V151" s="149">
        <f>SUMPRODUCT(-('Gastos Gerais'!$B$4:$B$999=Analítico!$B151),-(Analítico!V$1&gt;='Gastos Gerais'!$D$4:$D$999),-(Analítico!V$1&lt;='Gastos Gerais'!$E$4:$E$999),-('Gastos Gerais'!$C$4:$C$999))</f>
        <v>1200</v>
      </c>
      <c r="W151" s="149">
        <f>SUMPRODUCT(-('Gastos Gerais'!$B$4:$B$999=Analítico!$B151),-(Analítico!W$1&gt;='Gastos Gerais'!$D$4:$D$999),-(Analítico!W$1&lt;='Gastos Gerais'!$E$4:$E$999),-('Gastos Gerais'!$C$4:$C$999))</f>
        <v>1200</v>
      </c>
      <c r="X151" s="149">
        <f>SUMPRODUCT(-('Gastos Gerais'!$B$4:$B$999=Analítico!$B151),-(Analítico!X$1&gt;='Gastos Gerais'!$D$4:$D$999),-(Analítico!X$1&lt;='Gastos Gerais'!$E$4:$E$999),-('Gastos Gerais'!$C$4:$C$999))</f>
        <v>1200</v>
      </c>
      <c r="Y151" s="149">
        <f>SUMPRODUCT(-('Gastos Gerais'!$B$4:$B$999=Analítico!$B151),-(Analítico!Y$1&gt;='Gastos Gerais'!$D$4:$D$999),-(Analítico!Y$1&lt;='Gastos Gerais'!$E$4:$E$999),-('Gastos Gerais'!$C$4:$C$999))</f>
        <v>1200</v>
      </c>
      <c r="Z151" s="149">
        <f>SUMPRODUCT(-('Gastos Gerais'!$B$4:$B$999=Analítico!$B151),-(Analítico!Z$1&gt;='Gastos Gerais'!$D$4:$D$999),-(Analítico!Z$1&lt;='Gastos Gerais'!$E$4:$E$999),-('Gastos Gerais'!$C$4:$C$999))</f>
        <v>1200</v>
      </c>
      <c r="AA151" s="149">
        <f>SUMPRODUCT(-('Gastos Gerais'!$B$4:$B$999=Analítico!$B151),-(Analítico!AA$1&gt;='Gastos Gerais'!$D$4:$D$999),-(Analítico!AA$1&lt;='Gastos Gerais'!$E$4:$E$999),-('Gastos Gerais'!$C$4:$C$999))</f>
        <v>1200</v>
      </c>
      <c r="AB151" s="149">
        <f>SUMPRODUCT(-('Gastos Gerais'!$B$4:$B$999=Analítico!$B151),-(Analítico!AB$1&gt;='Gastos Gerais'!$D$4:$D$999),-(Analítico!AB$1&lt;='Gastos Gerais'!$E$4:$E$999),-('Gastos Gerais'!$C$4:$C$999))</f>
        <v>1200</v>
      </c>
      <c r="AC151" s="149">
        <f>SUMPRODUCT(-('Gastos Gerais'!$B$4:$B$999=Analítico!$B151),-(Analítico!AC$1&gt;='Gastos Gerais'!$D$4:$D$999),-(Analítico!AC$1&lt;='Gastos Gerais'!$E$4:$E$999),-('Gastos Gerais'!$C$4:$C$999))</f>
        <v>1200</v>
      </c>
      <c r="AD151" s="149">
        <f>SUMPRODUCT(-('Gastos Gerais'!$B$4:$B$999=Analítico!$B151),-(Analítico!AD$1&gt;='Gastos Gerais'!$D$4:$D$999),-(Analítico!AD$1&lt;='Gastos Gerais'!$E$4:$E$999),-('Gastos Gerais'!$C$4:$C$999))</f>
        <v>1200</v>
      </c>
      <c r="AE151" s="149">
        <f>SUMPRODUCT(-('Gastos Gerais'!$B$4:$B$999=Analítico!$B151),-(Analítico!AE$1&gt;='Gastos Gerais'!$D$4:$D$999),-(Analítico!AE$1&lt;='Gastos Gerais'!$E$4:$E$999),-('Gastos Gerais'!$C$4:$C$999))</f>
        <v>1200</v>
      </c>
      <c r="AF151" s="149">
        <f>SUMPRODUCT(-('Gastos Gerais'!$B$4:$B$999=Analítico!$B151),-(Analítico!AF$1&gt;='Gastos Gerais'!$D$4:$D$999),-(Analítico!AF$1&lt;='Gastos Gerais'!$E$4:$E$999),-('Gastos Gerais'!$C$4:$C$999))</f>
        <v>1200</v>
      </c>
      <c r="AG151" s="149">
        <f>SUMPRODUCT(-('Gastos Gerais'!$B$4:$B$999=Analítico!$B151),-(Analítico!AG$1&gt;='Gastos Gerais'!$D$4:$D$999),-(Analítico!AG$1&lt;='Gastos Gerais'!$E$4:$E$999),-('Gastos Gerais'!$C$4:$C$999))</f>
        <v>1200</v>
      </c>
      <c r="AH151" s="149">
        <f>SUMPRODUCT(-('Gastos Gerais'!$B$4:$B$999=Analítico!$B151),-(Analítico!AH$1&gt;='Gastos Gerais'!$D$4:$D$999),-(Analítico!AH$1&lt;='Gastos Gerais'!$E$4:$E$999),-('Gastos Gerais'!$C$4:$C$999))</f>
        <v>1200</v>
      </c>
      <c r="AI151" s="149">
        <f>SUMPRODUCT(-('Gastos Gerais'!$B$4:$B$999=Analítico!$B151),-(Analítico!AI$1&gt;='Gastos Gerais'!$D$4:$D$999),-(Analítico!AI$1&lt;='Gastos Gerais'!$E$4:$E$999),-('Gastos Gerais'!$C$4:$C$999))</f>
        <v>1200</v>
      </c>
      <c r="AJ151" s="149">
        <f>SUMPRODUCT(-('Gastos Gerais'!$B$4:$B$999=Analítico!$B151),-(Analítico!AJ$1&gt;='Gastos Gerais'!$D$4:$D$999),-(Analítico!AJ$1&lt;='Gastos Gerais'!$E$4:$E$999),-('Gastos Gerais'!$C$4:$C$999))</f>
        <v>1200</v>
      </c>
      <c r="AK151" s="149">
        <f>SUMPRODUCT(-('Gastos Gerais'!$B$4:$B$999=Analítico!$B151),-(Analítico!AK$1&gt;='Gastos Gerais'!$D$4:$D$999),-(Analítico!AK$1&lt;='Gastos Gerais'!$E$4:$E$999),-('Gastos Gerais'!$C$4:$C$999))</f>
        <v>1200</v>
      </c>
      <c r="AL151" s="149">
        <f>SUMPRODUCT(-('Gastos Gerais'!$B$4:$B$999=Analítico!$B151),-(Analítico!AL$1&gt;='Gastos Gerais'!$D$4:$D$999),-(Analítico!AL$1&lt;='Gastos Gerais'!$E$4:$E$999),-('Gastos Gerais'!$C$4:$C$999))</f>
        <v>1200</v>
      </c>
      <c r="AM151" s="149">
        <f>SUMPRODUCT(-('Gastos Gerais'!$B$4:$B$999=Analítico!$B151),-(Analítico!AM$1&gt;='Gastos Gerais'!$D$4:$D$999),-(Analítico!AM$1&lt;='Gastos Gerais'!$E$4:$E$999),-('Gastos Gerais'!$C$4:$C$999))</f>
        <v>1200</v>
      </c>
      <c r="AN151" s="149">
        <f>SUMPRODUCT(-('Gastos Gerais'!$B$4:$B$999=Analítico!$B151),-(Analítico!AN$1&gt;='Gastos Gerais'!$D$4:$D$999),-(Analítico!AN$1&lt;='Gastos Gerais'!$E$4:$E$999),-('Gastos Gerais'!$C$4:$C$999))</f>
        <v>1200</v>
      </c>
      <c r="AO151" s="149">
        <f>SUMPRODUCT(-('Gastos Gerais'!$B$4:$B$999=Analítico!$B151),-(Analítico!AO$1&gt;='Gastos Gerais'!$D$4:$D$999),-(Analítico!AO$1&lt;='Gastos Gerais'!$E$4:$E$999),-('Gastos Gerais'!$C$4:$C$999))</f>
        <v>1200</v>
      </c>
      <c r="AP151" s="149">
        <f>SUMPRODUCT(-('Gastos Gerais'!$B$4:$B$999=Analítico!$B151),-(Analítico!AP$1&gt;='Gastos Gerais'!$D$4:$D$999),-(Analítico!AP$1&lt;='Gastos Gerais'!$E$4:$E$999),-('Gastos Gerais'!$C$4:$C$999))</f>
        <v>1200</v>
      </c>
      <c r="AQ151" s="149">
        <f>SUMPRODUCT(-('Gastos Gerais'!$B$4:$B$999=Analítico!$B151),-(Analítico!AQ$1&gt;='Gastos Gerais'!$D$4:$D$999),-(Analítico!AQ$1&lt;='Gastos Gerais'!$E$4:$E$999),-('Gastos Gerais'!$C$4:$C$999))</f>
        <v>1200</v>
      </c>
      <c r="AR151" s="149">
        <f>SUMPRODUCT(-('Gastos Gerais'!$B$4:$B$999=Analítico!$B151),-(Analítico!AR$1&gt;='Gastos Gerais'!$D$4:$D$999),-(Analítico!AR$1&lt;='Gastos Gerais'!$E$4:$E$999),-('Gastos Gerais'!$C$4:$C$999))</f>
        <v>1200</v>
      </c>
      <c r="AS151" s="149">
        <f>SUMPRODUCT(-('Gastos Gerais'!$B$4:$B$999=Analítico!$B151),-(Analítico!AS$1&gt;='Gastos Gerais'!$D$4:$D$999),-(Analítico!AS$1&lt;='Gastos Gerais'!$E$4:$E$999),-('Gastos Gerais'!$C$4:$C$999))</f>
        <v>0</v>
      </c>
      <c r="AT151" s="149">
        <f>SUMPRODUCT(-('Gastos Gerais'!$B$4:$B$999=Analítico!$B151),-(Analítico!AT$1&gt;='Gastos Gerais'!$D$4:$D$999),-(Analítico!AT$1&lt;='Gastos Gerais'!$E$4:$E$999),-('Gastos Gerais'!$C$4:$C$999))</f>
        <v>0</v>
      </c>
      <c r="AU151" s="149">
        <f>SUMPRODUCT(-('Gastos Gerais'!$B$4:$B$999=Analítico!$B151),-(Analítico!AU$1&gt;='Gastos Gerais'!$D$4:$D$999),-(Analítico!AU$1&lt;='Gastos Gerais'!$E$4:$E$999),-('Gastos Gerais'!$C$4:$C$999))</f>
        <v>0</v>
      </c>
      <c r="AV151" s="149">
        <f>SUMPRODUCT(-('Gastos Gerais'!$B$4:$B$999=Analítico!$B151),-(Analítico!AV$1&gt;='Gastos Gerais'!$D$4:$D$999),-(Analítico!AV$1&lt;='Gastos Gerais'!$E$4:$E$999),-('Gastos Gerais'!$C$4:$C$999))</f>
        <v>0</v>
      </c>
      <c r="AW151" s="149">
        <f>SUMPRODUCT(-('Gastos Gerais'!$B$4:$B$999=Analítico!$B151),-(Analítico!AW$1&gt;='Gastos Gerais'!$D$4:$D$999),-(Analítico!AW$1&lt;='Gastos Gerais'!$E$4:$E$999),-('Gastos Gerais'!$C$4:$C$999))</f>
        <v>0</v>
      </c>
      <c r="AX151" s="149">
        <f>SUMPRODUCT(-('Gastos Gerais'!$B$4:$B$999=Analítico!$B151),-(Analítico!AX$1&gt;='Gastos Gerais'!$D$4:$D$999),-(Analítico!AX$1&lt;='Gastos Gerais'!$E$4:$E$999),-('Gastos Gerais'!$C$4:$C$999))</f>
        <v>0</v>
      </c>
      <c r="AY151" s="144">
        <f t="shared" si="53"/>
        <v>43200</v>
      </c>
      <c r="AZ151" s="156">
        <f t="shared" ref="AZ151:AZ164" ca="1" si="55">IF($AY$183=0,0,AY151/$AY$183)</f>
        <v>3.6056755038240237E-4</v>
      </c>
      <c r="BJ151" s="247"/>
      <c r="BK151" s="247"/>
    </row>
    <row r="152" spans="1:63" s="99" customFormat="1" ht="23.25" customHeight="1">
      <c r="A152" s="216" t="s">
        <v>430</v>
      </c>
      <c r="B152" s="219" t="s">
        <v>499</v>
      </c>
      <c r="C152" s="149">
        <f>SUMPRODUCT(-('Gastos Gerais'!$B$4:$B$999=Analítico!$B152),-(Analítico!C$1&gt;='Gastos Gerais'!$D$4:$D$999),-(Analítico!C$1&lt;='Gastos Gerais'!$E$4:$E$999),-('Gastos Gerais'!$C$4:$C$999))</f>
        <v>0</v>
      </c>
      <c r="D152" s="149">
        <f>SUMPRODUCT(-('Gastos Gerais'!$B$4:$B$999=Analítico!$B152),-(Analítico!D$1&gt;='Gastos Gerais'!$D$4:$D$999),-(Analítico!D$1&lt;='Gastos Gerais'!$E$4:$E$999),-('Gastos Gerais'!$C$4:$C$999))</f>
        <v>0</v>
      </c>
      <c r="E152" s="149">
        <f>SUMPRODUCT(-('Gastos Gerais'!$B$4:$B$999=Analítico!$B152),-(Analítico!E$1&gt;='Gastos Gerais'!$D$4:$D$999),-(Analítico!E$1&lt;='Gastos Gerais'!$E$4:$E$999),-('Gastos Gerais'!$C$4:$C$999))</f>
        <v>0</v>
      </c>
      <c r="F152" s="149">
        <f>SUMPRODUCT(-('Gastos Gerais'!$B$4:$B$999=Analítico!$B152),-(Analítico!F$1&gt;='Gastos Gerais'!$D$4:$D$999),-(Analítico!F$1&lt;='Gastos Gerais'!$E$4:$E$999),-('Gastos Gerais'!$C$4:$C$999))</f>
        <v>5000</v>
      </c>
      <c r="G152" s="149">
        <f>SUMPRODUCT(-('Gastos Gerais'!$B$4:$B$999=Analítico!$B152),-(Analítico!G$1&gt;='Gastos Gerais'!$D$4:$D$999),-(Analítico!G$1&lt;='Gastos Gerais'!$E$4:$E$999),-('Gastos Gerais'!$C$4:$C$999))</f>
        <v>5000</v>
      </c>
      <c r="H152" s="149">
        <f>SUMPRODUCT(-('Gastos Gerais'!$B$4:$B$999=Analítico!$B152),-(Analítico!H$1&gt;='Gastos Gerais'!$D$4:$D$999),-(Analítico!H$1&lt;='Gastos Gerais'!$E$4:$E$999),-('Gastos Gerais'!$C$4:$C$999))</f>
        <v>5000</v>
      </c>
      <c r="I152" s="149">
        <f>SUMPRODUCT(-('Gastos Gerais'!$B$4:$B$999=Analítico!$B152),-(Analítico!I$1&gt;='Gastos Gerais'!$D$4:$D$999),-(Analítico!I$1&lt;='Gastos Gerais'!$E$4:$E$999),-('Gastos Gerais'!$C$4:$C$999))</f>
        <v>400</v>
      </c>
      <c r="J152" s="149">
        <f>SUMPRODUCT(-('Gastos Gerais'!$B$4:$B$999=Analítico!$B152),-(Analítico!J$1&gt;='Gastos Gerais'!$D$4:$D$999),-(Analítico!J$1&lt;='Gastos Gerais'!$E$4:$E$999),-('Gastos Gerais'!$C$4:$C$999))</f>
        <v>20400</v>
      </c>
      <c r="K152" s="149">
        <f>SUMPRODUCT(-('Gastos Gerais'!$B$4:$B$999=Analítico!$B152),-(Analítico!K$1&gt;='Gastos Gerais'!$D$4:$D$999),-(Analítico!K$1&lt;='Gastos Gerais'!$E$4:$E$999),-('Gastos Gerais'!$C$4:$C$999))</f>
        <v>20400</v>
      </c>
      <c r="L152" s="149">
        <f>SUMPRODUCT(-('Gastos Gerais'!$B$4:$B$999=Analítico!$B152),-(Analítico!L$1&gt;='Gastos Gerais'!$D$4:$D$999),-(Analítico!L$1&lt;='Gastos Gerais'!$E$4:$E$999),-('Gastos Gerais'!$C$4:$C$999))</f>
        <v>20400</v>
      </c>
      <c r="M152" s="149">
        <f>SUMPRODUCT(-('Gastos Gerais'!$B$4:$B$999=Analítico!$B152),-(Analítico!M$1&gt;='Gastos Gerais'!$D$4:$D$999),-(Analítico!M$1&lt;='Gastos Gerais'!$E$4:$E$999),-('Gastos Gerais'!$C$4:$C$999))</f>
        <v>20400</v>
      </c>
      <c r="N152" s="149">
        <f>SUMPRODUCT(-('Gastos Gerais'!$B$4:$B$999=Analítico!$B152),-(Analítico!N$1&gt;='Gastos Gerais'!$D$4:$D$999),-(Analítico!N$1&lt;='Gastos Gerais'!$E$4:$E$999),-('Gastos Gerais'!$C$4:$C$999))</f>
        <v>20400</v>
      </c>
      <c r="O152" s="149">
        <f>SUMPRODUCT(-('Gastos Gerais'!$B$4:$B$999=Analítico!$B152),-(Analítico!O$1&gt;='Gastos Gerais'!$D$4:$D$999),-(Analítico!O$1&lt;='Gastos Gerais'!$E$4:$E$999),-('Gastos Gerais'!$C$4:$C$999))</f>
        <v>20400</v>
      </c>
      <c r="P152" s="149">
        <f>SUMPRODUCT(-('Gastos Gerais'!$B$4:$B$999=Analítico!$B152),-(Analítico!P$1&gt;='Gastos Gerais'!$D$4:$D$999),-(Analítico!P$1&lt;='Gastos Gerais'!$E$4:$E$999),-('Gastos Gerais'!$C$4:$C$999))</f>
        <v>20400</v>
      </c>
      <c r="Q152" s="149">
        <f>SUMPRODUCT(-('Gastos Gerais'!$B$4:$B$999=Analítico!$B152),-(Analítico!Q$1&gt;='Gastos Gerais'!$D$4:$D$999),-(Analítico!Q$1&lt;='Gastos Gerais'!$E$4:$E$999),-('Gastos Gerais'!$C$4:$C$999))</f>
        <v>20400</v>
      </c>
      <c r="R152" s="149">
        <f>SUMPRODUCT(-('Gastos Gerais'!$B$4:$B$999=Analítico!$B152),-(Analítico!R$1&gt;='Gastos Gerais'!$D$4:$D$999),-(Analítico!R$1&lt;='Gastos Gerais'!$E$4:$E$999),-('Gastos Gerais'!$C$4:$C$999))</f>
        <v>20400</v>
      </c>
      <c r="S152" s="149">
        <f>SUMPRODUCT(-('Gastos Gerais'!$B$4:$B$999=Analítico!$B152),-(Analítico!S$1&gt;='Gastos Gerais'!$D$4:$D$999),-(Analítico!S$1&lt;='Gastos Gerais'!$E$4:$E$999),-('Gastos Gerais'!$C$4:$C$999))</f>
        <v>20400</v>
      </c>
      <c r="T152" s="149">
        <f>SUMPRODUCT(-('Gastos Gerais'!$B$4:$B$999=Analítico!$B152),-(Analítico!T$1&gt;='Gastos Gerais'!$D$4:$D$999),-(Analítico!T$1&lt;='Gastos Gerais'!$E$4:$E$999),-('Gastos Gerais'!$C$4:$C$999))</f>
        <v>20400</v>
      </c>
      <c r="U152" s="149">
        <f>SUMPRODUCT(-('Gastos Gerais'!$B$4:$B$999=Analítico!$B152),-(Analítico!U$1&gt;='Gastos Gerais'!$D$4:$D$999),-(Analítico!U$1&lt;='Gastos Gerais'!$E$4:$E$999),-('Gastos Gerais'!$C$4:$C$999))</f>
        <v>20400</v>
      </c>
      <c r="V152" s="149">
        <f>SUMPRODUCT(-('Gastos Gerais'!$B$4:$B$999=Analítico!$B152),-(Analítico!V$1&gt;='Gastos Gerais'!$D$4:$D$999),-(Analítico!V$1&lt;='Gastos Gerais'!$E$4:$E$999),-('Gastos Gerais'!$C$4:$C$999))</f>
        <v>20400</v>
      </c>
      <c r="W152" s="149">
        <f>SUMPRODUCT(-('Gastos Gerais'!$B$4:$B$999=Analítico!$B152),-(Analítico!W$1&gt;='Gastos Gerais'!$D$4:$D$999),-(Analítico!W$1&lt;='Gastos Gerais'!$E$4:$E$999),-('Gastos Gerais'!$C$4:$C$999))</f>
        <v>20400</v>
      </c>
      <c r="X152" s="149">
        <f>SUMPRODUCT(-('Gastos Gerais'!$B$4:$B$999=Analítico!$B152),-(Analítico!X$1&gt;='Gastos Gerais'!$D$4:$D$999),-(Analítico!X$1&lt;='Gastos Gerais'!$E$4:$E$999),-('Gastos Gerais'!$C$4:$C$999))</f>
        <v>20400</v>
      </c>
      <c r="Y152" s="149">
        <f>SUMPRODUCT(-('Gastos Gerais'!$B$4:$B$999=Analítico!$B152),-(Analítico!Y$1&gt;='Gastos Gerais'!$D$4:$D$999),-(Analítico!Y$1&lt;='Gastos Gerais'!$E$4:$E$999),-('Gastos Gerais'!$C$4:$C$999))</f>
        <v>20400</v>
      </c>
      <c r="Z152" s="149">
        <f>SUMPRODUCT(-('Gastos Gerais'!$B$4:$B$999=Analítico!$B152),-(Analítico!Z$1&gt;='Gastos Gerais'!$D$4:$D$999),-(Analítico!Z$1&lt;='Gastos Gerais'!$E$4:$E$999),-('Gastos Gerais'!$C$4:$C$999))</f>
        <v>20400</v>
      </c>
      <c r="AA152" s="149">
        <f>SUMPRODUCT(-('Gastos Gerais'!$B$4:$B$999=Analítico!$B152),-(Analítico!AA$1&gt;='Gastos Gerais'!$D$4:$D$999),-(Analítico!AA$1&lt;='Gastos Gerais'!$E$4:$E$999),-('Gastos Gerais'!$C$4:$C$999))</f>
        <v>20400</v>
      </c>
      <c r="AB152" s="149">
        <f>SUMPRODUCT(-('Gastos Gerais'!$B$4:$B$999=Analítico!$B152),-(Analítico!AB$1&gt;='Gastos Gerais'!$D$4:$D$999),-(Analítico!AB$1&lt;='Gastos Gerais'!$E$4:$E$999),-('Gastos Gerais'!$C$4:$C$999))</f>
        <v>20400</v>
      </c>
      <c r="AC152" s="149">
        <f>SUMPRODUCT(-('Gastos Gerais'!$B$4:$B$999=Analítico!$B152),-(Analítico!AC$1&gt;='Gastos Gerais'!$D$4:$D$999),-(Analítico!AC$1&lt;='Gastos Gerais'!$E$4:$E$999),-('Gastos Gerais'!$C$4:$C$999))</f>
        <v>20400</v>
      </c>
      <c r="AD152" s="149">
        <f>SUMPRODUCT(-('Gastos Gerais'!$B$4:$B$999=Analítico!$B152),-(Analítico!AD$1&gt;='Gastos Gerais'!$D$4:$D$999),-(Analítico!AD$1&lt;='Gastos Gerais'!$E$4:$E$999),-('Gastos Gerais'!$C$4:$C$999))</f>
        <v>20400</v>
      </c>
      <c r="AE152" s="149">
        <f>SUMPRODUCT(-('Gastos Gerais'!$B$4:$B$999=Analítico!$B152),-(Analítico!AE$1&gt;='Gastos Gerais'!$D$4:$D$999),-(Analítico!AE$1&lt;='Gastos Gerais'!$E$4:$E$999),-('Gastos Gerais'!$C$4:$C$999))</f>
        <v>20400</v>
      </c>
      <c r="AF152" s="149">
        <f>SUMPRODUCT(-('Gastos Gerais'!$B$4:$B$999=Analítico!$B152),-(Analítico!AF$1&gt;='Gastos Gerais'!$D$4:$D$999),-(Analítico!AF$1&lt;='Gastos Gerais'!$E$4:$E$999),-('Gastos Gerais'!$C$4:$C$999))</f>
        <v>20400</v>
      </c>
      <c r="AG152" s="149">
        <f>SUMPRODUCT(-('Gastos Gerais'!$B$4:$B$999=Analítico!$B152),-(Analítico!AG$1&gt;='Gastos Gerais'!$D$4:$D$999),-(Analítico!AG$1&lt;='Gastos Gerais'!$E$4:$E$999),-('Gastos Gerais'!$C$4:$C$999))</f>
        <v>20400</v>
      </c>
      <c r="AH152" s="149">
        <f>SUMPRODUCT(-('Gastos Gerais'!$B$4:$B$999=Analítico!$B152),-(Analítico!AH$1&gt;='Gastos Gerais'!$D$4:$D$999),-(Analítico!AH$1&lt;='Gastos Gerais'!$E$4:$E$999),-('Gastos Gerais'!$C$4:$C$999))</f>
        <v>20400</v>
      </c>
      <c r="AI152" s="149">
        <f>SUMPRODUCT(-('Gastos Gerais'!$B$4:$B$999=Analítico!$B152),-(Analítico!AI$1&gt;='Gastos Gerais'!$D$4:$D$999),-(Analítico!AI$1&lt;='Gastos Gerais'!$E$4:$E$999),-('Gastos Gerais'!$C$4:$C$999))</f>
        <v>20400</v>
      </c>
      <c r="AJ152" s="149">
        <f>SUMPRODUCT(-('Gastos Gerais'!$B$4:$B$999=Analítico!$B152),-(Analítico!AJ$1&gt;='Gastos Gerais'!$D$4:$D$999),-(Analítico!AJ$1&lt;='Gastos Gerais'!$E$4:$E$999),-('Gastos Gerais'!$C$4:$C$999))</f>
        <v>20400</v>
      </c>
      <c r="AK152" s="149">
        <f>SUMPRODUCT(-('Gastos Gerais'!$B$4:$B$999=Analítico!$B152),-(Analítico!AK$1&gt;='Gastos Gerais'!$D$4:$D$999),-(Analítico!AK$1&lt;='Gastos Gerais'!$E$4:$E$999),-('Gastos Gerais'!$C$4:$C$999))</f>
        <v>20400</v>
      </c>
      <c r="AL152" s="149">
        <f>SUMPRODUCT(-('Gastos Gerais'!$B$4:$B$999=Analítico!$B152),-(Analítico!AL$1&gt;='Gastos Gerais'!$D$4:$D$999),-(Analítico!AL$1&lt;='Gastos Gerais'!$E$4:$E$999),-('Gastos Gerais'!$C$4:$C$999))</f>
        <v>20400</v>
      </c>
      <c r="AM152" s="149">
        <f>SUMPRODUCT(-('Gastos Gerais'!$B$4:$B$999=Analítico!$B152),-(Analítico!AM$1&gt;='Gastos Gerais'!$D$4:$D$999),-(Analítico!AM$1&lt;='Gastos Gerais'!$E$4:$E$999),-('Gastos Gerais'!$C$4:$C$999))</f>
        <v>20400</v>
      </c>
      <c r="AN152" s="149">
        <f>SUMPRODUCT(-('Gastos Gerais'!$B$4:$B$999=Analítico!$B152),-(Analítico!AN$1&gt;='Gastos Gerais'!$D$4:$D$999),-(Analítico!AN$1&lt;='Gastos Gerais'!$E$4:$E$999),-('Gastos Gerais'!$C$4:$C$999))</f>
        <v>20400</v>
      </c>
      <c r="AO152" s="149">
        <f>SUMPRODUCT(-('Gastos Gerais'!$B$4:$B$999=Analítico!$B152),-(Analítico!AO$1&gt;='Gastos Gerais'!$D$4:$D$999),-(Analítico!AO$1&lt;='Gastos Gerais'!$E$4:$E$999),-('Gastos Gerais'!$C$4:$C$999))</f>
        <v>20400</v>
      </c>
      <c r="AP152" s="149">
        <f>SUMPRODUCT(-('Gastos Gerais'!$B$4:$B$999=Analítico!$B152),-(Analítico!AP$1&gt;='Gastos Gerais'!$D$4:$D$999),-(Analítico!AP$1&lt;='Gastos Gerais'!$E$4:$E$999),-('Gastos Gerais'!$C$4:$C$999))</f>
        <v>20400</v>
      </c>
      <c r="AQ152" s="149">
        <f>SUMPRODUCT(-('Gastos Gerais'!$B$4:$B$999=Analítico!$B152),-(Analítico!AQ$1&gt;='Gastos Gerais'!$D$4:$D$999),-(Analítico!AQ$1&lt;='Gastos Gerais'!$E$4:$E$999),-('Gastos Gerais'!$C$4:$C$999))</f>
        <v>20400</v>
      </c>
      <c r="AR152" s="149">
        <f>SUMPRODUCT(-('Gastos Gerais'!$B$4:$B$999=Analítico!$B152),-(Analítico!AR$1&gt;='Gastos Gerais'!$D$4:$D$999),-(Analítico!AR$1&lt;='Gastos Gerais'!$E$4:$E$999),-('Gastos Gerais'!$C$4:$C$999))</f>
        <v>20400</v>
      </c>
      <c r="AS152" s="149">
        <f>SUMPRODUCT(-('Gastos Gerais'!$B$4:$B$999=Analítico!$B152),-(Analítico!AS$1&gt;='Gastos Gerais'!$D$4:$D$999),-(Analítico!AS$1&lt;='Gastos Gerais'!$E$4:$E$999),-('Gastos Gerais'!$C$4:$C$999))</f>
        <v>0</v>
      </c>
      <c r="AT152" s="149">
        <f>SUMPRODUCT(-('Gastos Gerais'!$B$4:$B$999=Analítico!$B152),-(Analítico!AT$1&gt;='Gastos Gerais'!$D$4:$D$999),-(Analítico!AT$1&lt;='Gastos Gerais'!$E$4:$E$999),-('Gastos Gerais'!$C$4:$C$999))</f>
        <v>0</v>
      </c>
      <c r="AU152" s="149">
        <f>SUMPRODUCT(-('Gastos Gerais'!$B$4:$B$999=Analítico!$B152),-(Analítico!AU$1&gt;='Gastos Gerais'!$D$4:$D$999),-(Analítico!AU$1&lt;='Gastos Gerais'!$E$4:$E$999),-('Gastos Gerais'!$C$4:$C$999))</f>
        <v>0</v>
      </c>
      <c r="AV152" s="149">
        <f>SUMPRODUCT(-('Gastos Gerais'!$B$4:$B$999=Analítico!$B152),-(Analítico!AV$1&gt;='Gastos Gerais'!$D$4:$D$999),-(Analítico!AV$1&lt;='Gastos Gerais'!$E$4:$E$999),-('Gastos Gerais'!$C$4:$C$999))</f>
        <v>0</v>
      </c>
      <c r="AW152" s="149">
        <f>SUMPRODUCT(-('Gastos Gerais'!$B$4:$B$999=Analítico!$B152),-(Analítico!AW$1&gt;='Gastos Gerais'!$D$4:$D$999),-(Analítico!AW$1&lt;='Gastos Gerais'!$E$4:$E$999),-('Gastos Gerais'!$C$4:$C$999))</f>
        <v>0</v>
      </c>
      <c r="AX152" s="149">
        <f>SUMPRODUCT(-('Gastos Gerais'!$B$4:$B$999=Analítico!$B152),-(Analítico!AX$1&gt;='Gastos Gerais'!$D$4:$D$999),-(Analítico!AX$1&lt;='Gastos Gerais'!$E$4:$E$999),-('Gastos Gerais'!$C$4:$C$999))</f>
        <v>0</v>
      </c>
      <c r="AY152" s="144">
        <f t="shared" si="53"/>
        <v>729400</v>
      </c>
      <c r="AZ152" s="156">
        <f t="shared" ca="1" si="55"/>
        <v>6.0879160011325069E-3</v>
      </c>
      <c r="BJ152" s="247"/>
      <c r="BK152" s="247"/>
    </row>
    <row r="153" spans="1:63" s="99" customFormat="1" ht="23.25" customHeight="1">
      <c r="A153" s="216" t="s">
        <v>431</v>
      </c>
      <c r="B153" s="219" t="s">
        <v>500</v>
      </c>
      <c r="C153" s="149">
        <f>SUMPRODUCT(-('Gastos Gerais'!$B$4:$B$999=Analítico!$B153),-(Analítico!C$1&gt;='Gastos Gerais'!$D$4:$D$999),-(Analítico!C$1&lt;='Gastos Gerais'!$E$4:$E$999),-('Gastos Gerais'!$C$4:$C$999))</f>
        <v>0</v>
      </c>
      <c r="D153" s="149">
        <f>SUMPRODUCT(-('Gastos Gerais'!$B$4:$B$999=Analítico!$B153),-(Analítico!D$1&gt;='Gastos Gerais'!$D$4:$D$999),-(Analítico!D$1&lt;='Gastos Gerais'!$E$4:$E$999),-('Gastos Gerais'!$C$4:$C$999))</f>
        <v>0</v>
      </c>
      <c r="E153" s="149">
        <f>SUMPRODUCT(-('Gastos Gerais'!$B$4:$B$999=Analítico!$B153),-(Analítico!E$1&gt;='Gastos Gerais'!$D$4:$D$999),-(Analítico!E$1&lt;='Gastos Gerais'!$E$4:$E$999),-('Gastos Gerais'!$C$4:$C$999))</f>
        <v>0</v>
      </c>
      <c r="F153" s="149">
        <f>SUMPRODUCT(-('Gastos Gerais'!$B$4:$B$999=Analítico!$B153),-(Analítico!F$1&gt;='Gastos Gerais'!$D$4:$D$999),-(Analítico!F$1&lt;='Gastos Gerais'!$E$4:$E$999),-('Gastos Gerais'!$C$4:$C$999))</f>
        <v>3200</v>
      </c>
      <c r="G153" s="149">
        <f>SUMPRODUCT(-('Gastos Gerais'!$B$4:$B$999=Analítico!$B153),-(Analítico!G$1&gt;='Gastos Gerais'!$D$4:$D$999),-(Analítico!G$1&lt;='Gastos Gerais'!$E$4:$E$999),-('Gastos Gerais'!$C$4:$C$999))</f>
        <v>3200</v>
      </c>
      <c r="H153" s="149">
        <f>SUMPRODUCT(-('Gastos Gerais'!$B$4:$B$999=Analítico!$B153),-(Analítico!H$1&gt;='Gastos Gerais'!$D$4:$D$999),-(Analítico!H$1&lt;='Gastos Gerais'!$E$4:$E$999),-('Gastos Gerais'!$C$4:$C$999))</f>
        <v>3200</v>
      </c>
      <c r="I153" s="149">
        <f>SUMPRODUCT(-('Gastos Gerais'!$B$4:$B$999=Analítico!$B153),-(Analítico!I$1&gt;='Gastos Gerais'!$D$4:$D$999),-(Analítico!I$1&lt;='Gastos Gerais'!$E$4:$E$999),-('Gastos Gerais'!$C$4:$C$999))</f>
        <v>200</v>
      </c>
      <c r="J153" s="149">
        <f>SUMPRODUCT(-('Gastos Gerais'!$B$4:$B$999=Analítico!$B153),-(Analítico!J$1&gt;='Gastos Gerais'!$D$4:$D$999),-(Analítico!J$1&lt;='Gastos Gerais'!$E$4:$E$999),-('Gastos Gerais'!$C$4:$C$999))</f>
        <v>8200</v>
      </c>
      <c r="K153" s="149">
        <f>SUMPRODUCT(-('Gastos Gerais'!$B$4:$B$999=Analítico!$B153),-(Analítico!K$1&gt;='Gastos Gerais'!$D$4:$D$999),-(Analítico!K$1&lt;='Gastos Gerais'!$E$4:$E$999),-('Gastos Gerais'!$C$4:$C$999))</f>
        <v>8200</v>
      </c>
      <c r="L153" s="149">
        <f>SUMPRODUCT(-('Gastos Gerais'!$B$4:$B$999=Analítico!$B153),-(Analítico!L$1&gt;='Gastos Gerais'!$D$4:$D$999),-(Analítico!L$1&lt;='Gastos Gerais'!$E$4:$E$999),-('Gastos Gerais'!$C$4:$C$999))</f>
        <v>8200</v>
      </c>
      <c r="M153" s="149">
        <f>SUMPRODUCT(-('Gastos Gerais'!$B$4:$B$999=Analítico!$B153),-(Analítico!M$1&gt;='Gastos Gerais'!$D$4:$D$999),-(Analítico!M$1&lt;='Gastos Gerais'!$E$4:$E$999),-('Gastos Gerais'!$C$4:$C$999))</f>
        <v>8200</v>
      </c>
      <c r="N153" s="149">
        <f>SUMPRODUCT(-('Gastos Gerais'!$B$4:$B$999=Analítico!$B153),-(Analítico!N$1&gt;='Gastos Gerais'!$D$4:$D$999),-(Analítico!N$1&lt;='Gastos Gerais'!$E$4:$E$999),-('Gastos Gerais'!$C$4:$C$999))</f>
        <v>8200</v>
      </c>
      <c r="O153" s="149">
        <f>SUMPRODUCT(-('Gastos Gerais'!$B$4:$B$999=Analítico!$B153),-(Analítico!O$1&gt;='Gastos Gerais'!$D$4:$D$999),-(Analítico!O$1&lt;='Gastos Gerais'!$E$4:$E$999),-('Gastos Gerais'!$C$4:$C$999))</f>
        <v>50200</v>
      </c>
      <c r="P153" s="149">
        <f>SUMPRODUCT(-('Gastos Gerais'!$B$4:$B$999=Analítico!$B153),-(Analítico!P$1&gt;='Gastos Gerais'!$D$4:$D$999),-(Analítico!P$1&lt;='Gastos Gerais'!$E$4:$E$999),-('Gastos Gerais'!$C$4:$C$999))</f>
        <v>50200</v>
      </c>
      <c r="Q153" s="149">
        <f>SUMPRODUCT(-('Gastos Gerais'!$B$4:$B$999=Analítico!$B153),-(Analítico!Q$1&gt;='Gastos Gerais'!$D$4:$D$999),-(Analítico!Q$1&lt;='Gastos Gerais'!$E$4:$E$999),-('Gastos Gerais'!$C$4:$C$999))</f>
        <v>8200</v>
      </c>
      <c r="R153" s="149">
        <f>SUMPRODUCT(-('Gastos Gerais'!$B$4:$B$999=Analítico!$B153),-(Analítico!R$1&gt;='Gastos Gerais'!$D$4:$D$999),-(Analítico!R$1&lt;='Gastos Gerais'!$E$4:$E$999),-('Gastos Gerais'!$C$4:$C$999))</f>
        <v>8200</v>
      </c>
      <c r="S153" s="149">
        <f>SUMPRODUCT(-('Gastos Gerais'!$B$4:$B$999=Analítico!$B153),-(Analítico!S$1&gt;='Gastos Gerais'!$D$4:$D$999),-(Analítico!S$1&lt;='Gastos Gerais'!$E$4:$E$999),-('Gastos Gerais'!$C$4:$C$999))</f>
        <v>8200</v>
      </c>
      <c r="T153" s="149">
        <f>SUMPRODUCT(-('Gastos Gerais'!$B$4:$B$999=Analítico!$B153),-(Analítico!T$1&gt;='Gastos Gerais'!$D$4:$D$999),-(Analítico!T$1&lt;='Gastos Gerais'!$E$4:$E$999),-('Gastos Gerais'!$C$4:$C$999))</f>
        <v>8200</v>
      </c>
      <c r="U153" s="149">
        <f>SUMPRODUCT(-('Gastos Gerais'!$B$4:$B$999=Analítico!$B153),-(Analítico!U$1&gt;='Gastos Gerais'!$D$4:$D$999),-(Analítico!U$1&lt;='Gastos Gerais'!$E$4:$E$999),-('Gastos Gerais'!$C$4:$C$999))</f>
        <v>8200</v>
      </c>
      <c r="V153" s="149">
        <f>SUMPRODUCT(-('Gastos Gerais'!$B$4:$B$999=Analítico!$B153),-(Analítico!V$1&gt;='Gastos Gerais'!$D$4:$D$999),-(Analítico!V$1&lt;='Gastos Gerais'!$E$4:$E$999),-('Gastos Gerais'!$C$4:$C$999))</f>
        <v>8200</v>
      </c>
      <c r="W153" s="149">
        <f>SUMPRODUCT(-('Gastos Gerais'!$B$4:$B$999=Analítico!$B153),-(Analítico!W$1&gt;='Gastos Gerais'!$D$4:$D$999),-(Analítico!W$1&lt;='Gastos Gerais'!$E$4:$E$999),-('Gastos Gerais'!$C$4:$C$999))</f>
        <v>8200</v>
      </c>
      <c r="X153" s="149">
        <f>SUMPRODUCT(-('Gastos Gerais'!$B$4:$B$999=Analítico!$B153),-(Analítico!X$1&gt;='Gastos Gerais'!$D$4:$D$999),-(Analítico!X$1&lt;='Gastos Gerais'!$E$4:$E$999),-('Gastos Gerais'!$C$4:$C$999))</f>
        <v>8200</v>
      </c>
      <c r="Y153" s="149">
        <f>SUMPRODUCT(-('Gastos Gerais'!$B$4:$B$999=Analítico!$B153),-(Analítico!Y$1&gt;='Gastos Gerais'!$D$4:$D$999),-(Analítico!Y$1&lt;='Gastos Gerais'!$E$4:$E$999),-('Gastos Gerais'!$C$4:$C$999))</f>
        <v>8200</v>
      </c>
      <c r="Z153" s="149">
        <f>SUMPRODUCT(-('Gastos Gerais'!$B$4:$B$999=Analítico!$B153),-(Analítico!Z$1&gt;='Gastos Gerais'!$D$4:$D$999),-(Analítico!Z$1&lt;='Gastos Gerais'!$E$4:$E$999),-('Gastos Gerais'!$C$4:$C$999))</f>
        <v>8200</v>
      </c>
      <c r="AA153" s="149">
        <f>SUMPRODUCT(-('Gastos Gerais'!$B$4:$B$999=Analítico!$B153),-(Analítico!AA$1&gt;='Gastos Gerais'!$D$4:$D$999),-(Analítico!AA$1&lt;='Gastos Gerais'!$E$4:$E$999),-('Gastos Gerais'!$C$4:$C$999))</f>
        <v>50200</v>
      </c>
      <c r="AB153" s="149">
        <f>SUMPRODUCT(-('Gastos Gerais'!$B$4:$B$999=Analítico!$B153),-(Analítico!AB$1&gt;='Gastos Gerais'!$D$4:$D$999),-(Analítico!AB$1&lt;='Gastos Gerais'!$E$4:$E$999),-('Gastos Gerais'!$C$4:$C$999))</f>
        <v>50200</v>
      </c>
      <c r="AC153" s="149">
        <f>SUMPRODUCT(-('Gastos Gerais'!$B$4:$B$999=Analítico!$B153),-(Analítico!AC$1&gt;='Gastos Gerais'!$D$4:$D$999),-(Analítico!AC$1&lt;='Gastos Gerais'!$E$4:$E$999),-('Gastos Gerais'!$C$4:$C$999))</f>
        <v>8200</v>
      </c>
      <c r="AD153" s="149">
        <f>SUMPRODUCT(-('Gastos Gerais'!$B$4:$B$999=Analítico!$B153),-(Analítico!AD$1&gt;='Gastos Gerais'!$D$4:$D$999),-(Analítico!AD$1&lt;='Gastos Gerais'!$E$4:$E$999),-('Gastos Gerais'!$C$4:$C$999))</f>
        <v>8200</v>
      </c>
      <c r="AE153" s="149">
        <f>SUMPRODUCT(-('Gastos Gerais'!$B$4:$B$999=Analítico!$B153),-(Analítico!AE$1&gt;='Gastos Gerais'!$D$4:$D$999),-(Analítico!AE$1&lt;='Gastos Gerais'!$E$4:$E$999),-('Gastos Gerais'!$C$4:$C$999))</f>
        <v>8200</v>
      </c>
      <c r="AF153" s="149">
        <f>SUMPRODUCT(-('Gastos Gerais'!$B$4:$B$999=Analítico!$B153),-(Analítico!AF$1&gt;='Gastos Gerais'!$D$4:$D$999),-(Analítico!AF$1&lt;='Gastos Gerais'!$E$4:$E$999),-('Gastos Gerais'!$C$4:$C$999))</f>
        <v>8200</v>
      </c>
      <c r="AG153" s="149">
        <f>SUMPRODUCT(-('Gastos Gerais'!$B$4:$B$999=Analítico!$B153),-(Analítico!AG$1&gt;='Gastos Gerais'!$D$4:$D$999),-(Analítico!AG$1&lt;='Gastos Gerais'!$E$4:$E$999),-('Gastos Gerais'!$C$4:$C$999))</f>
        <v>8200</v>
      </c>
      <c r="AH153" s="149">
        <f>SUMPRODUCT(-('Gastos Gerais'!$B$4:$B$999=Analítico!$B153),-(Analítico!AH$1&gt;='Gastos Gerais'!$D$4:$D$999),-(Analítico!AH$1&lt;='Gastos Gerais'!$E$4:$E$999),-('Gastos Gerais'!$C$4:$C$999))</f>
        <v>8200</v>
      </c>
      <c r="AI153" s="149">
        <f>SUMPRODUCT(-('Gastos Gerais'!$B$4:$B$999=Analítico!$B153),-(Analítico!AI$1&gt;='Gastos Gerais'!$D$4:$D$999),-(Analítico!AI$1&lt;='Gastos Gerais'!$E$4:$E$999),-('Gastos Gerais'!$C$4:$C$999))</f>
        <v>8200</v>
      </c>
      <c r="AJ153" s="149">
        <f>SUMPRODUCT(-('Gastos Gerais'!$B$4:$B$999=Analítico!$B153),-(Analítico!AJ$1&gt;='Gastos Gerais'!$D$4:$D$999),-(Analítico!AJ$1&lt;='Gastos Gerais'!$E$4:$E$999),-('Gastos Gerais'!$C$4:$C$999))</f>
        <v>8200</v>
      </c>
      <c r="AK153" s="149">
        <f>SUMPRODUCT(-('Gastos Gerais'!$B$4:$B$999=Analítico!$B153),-(Analítico!AK$1&gt;='Gastos Gerais'!$D$4:$D$999),-(Analítico!AK$1&lt;='Gastos Gerais'!$E$4:$E$999),-('Gastos Gerais'!$C$4:$C$999))</f>
        <v>8200</v>
      </c>
      <c r="AL153" s="149">
        <f>SUMPRODUCT(-('Gastos Gerais'!$B$4:$B$999=Analítico!$B153),-(Analítico!AL$1&gt;='Gastos Gerais'!$D$4:$D$999),-(Analítico!AL$1&lt;='Gastos Gerais'!$E$4:$E$999),-('Gastos Gerais'!$C$4:$C$999))</f>
        <v>8200</v>
      </c>
      <c r="AM153" s="149">
        <f>SUMPRODUCT(-('Gastos Gerais'!$B$4:$B$999=Analítico!$B153),-(Analítico!AM$1&gt;='Gastos Gerais'!$D$4:$D$999),-(Analítico!AM$1&lt;='Gastos Gerais'!$E$4:$E$999),-('Gastos Gerais'!$C$4:$C$999))</f>
        <v>50200</v>
      </c>
      <c r="AN153" s="149">
        <f>SUMPRODUCT(-('Gastos Gerais'!$B$4:$B$999=Analítico!$B153),-(Analítico!AN$1&gt;='Gastos Gerais'!$D$4:$D$999),-(Analítico!AN$1&lt;='Gastos Gerais'!$E$4:$E$999),-('Gastos Gerais'!$C$4:$C$999))</f>
        <v>50200</v>
      </c>
      <c r="AO153" s="149">
        <f>SUMPRODUCT(-('Gastos Gerais'!$B$4:$B$999=Analítico!$B153),-(Analítico!AO$1&gt;='Gastos Gerais'!$D$4:$D$999),-(Analítico!AO$1&lt;='Gastos Gerais'!$E$4:$E$999),-('Gastos Gerais'!$C$4:$C$999))</f>
        <v>8200</v>
      </c>
      <c r="AP153" s="149">
        <f>SUMPRODUCT(-('Gastos Gerais'!$B$4:$B$999=Analítico!$B153),-(Analítico!AP$1&gt;='Gastos Gerais'!$D$4:$D$999),-(Analítico!AP$1&lt;='Gastos Gerais'!$E$4:$E$999),-('Gastos Gerais'!$C$4:$C$999))</f>
        <v>8200</v>
      </c>
      <c r="AQ153" s="149">
        <f>SUMPRODUCT(-('Gastos Gerais'!$B$4:$B$999=Analítico!$B153),-(Analítico!AQ$1&gt;='Gastos Gerais'!$D$4:$D$999),-(Analítico!AQ$1&lt;='Gastos Gerais'!$E$4:$E$999),-('Gastos Gerais'!$C$4:$C$999))</f>
        <v>8200</v>
      </c>
      <c r="AR153" s="149">
        <f>SUMPRODUCT(-('Gastos Gerais'!$B$4:$B$999=Analítico!$B153),-(Analítico!AR$1&gt;='Gastos Gerais'!$D$4:$D$999),-(Analítico!AR$1&lt;='Gastos Gerais'!$E$4:$E$999),-('Gastos Gerais'!$C$4:$C$999))</f>
        <v>8200</v>
      </c>
      <c r="AS153" s="149">
        <f>SUMPRODUCT(-('Gastos Gerais'!$B$4:$B$999=Analítico!$B153),-(Analítico!AS$1&gt;='Gastos Gerais'!$D$4:$D$999),-(Analítico!AS$1&lt;='Gastos Gerais'!$E$4:$E$999),-('Gastos Gerais'!$C$4:$C$999))</f>
        <v>0</v>
      </c>
      <c r="AT153" s="149">
        <f>SUMPRODUCT(-('Gastos Gerais'!$B$4:$B$999=Analítico!$B153),-(Analítico!AT$1&gt;='Gastos Gerais'!$D$4:$D$999),-(Analítico!AT$1&lt;='Gastos Gerais'!$E$4:$E$999),-('Gastos Gerais'!$C$4:$C$999))</f>
        <v>0</v>
      </c>
      <c r="AU153" s="149">
        <f>SUMPRODUCT(-('Gastos Gerais'!$B$4:$B$999=Analítico!$B153),-(Analítico!AU$1&gt;='Gastos Gerais'!$D$4:$D$999),-(Analítico!AU$1&lt;='Gastos Gerais'!$E$4:$E$999),-('Gastos Gerais'!$C$4:$C$999))</f>
        <v>0</v>
      </c>
      <c r="AV153" s="149">
        <f>SUMPRODUCT(-('Gastos Gerais'!$B$4:$B$999=Analítico!$B153),-(Analítico!AV$1&gt;='Gastos Gerais'!$D$4:$D$999),-(Analítico!AV$1&lt;='Gastos Gerais'!$E$4:$E$999),-('Gastos Gerais'!$C$4:$C$999))</f>
        <v>0</v>
      </c>
      <c r="AW153" s="149">
        <f>SUMPRODUCT(-('Gastos Gerais'!$B$4:$B$999=Analítico!$B153),-(Analítico!AW$1&gt;='Gastos Gerais'!$D$4:$D$999),-(Analítico!AW$1&lt;='Gastos Gerais'!$E$4:$E$999),-('Gastos Gerais'!$C$4:$C$999))</f>
        <v>0</v>
      </c>
      <c r="AX153" s="149">
        <f>SUMPRODUCT(-('Gastos Gerais'!$B$4:$B$999=Analítico!$B153),-(Analítico!AX$1&gt;='Gastos Gerais'!$D$4:$D$999),-(Analítico!AX$1&lt;='Gastos Gerais'!$E$4:$E$999),-('Gastos Gerais'!$C$4:$C$999))</f>
        <v>0</v>
      </c>
      <c r="AY153" s="144">
        <f t="shared" si="53"/>
        <v>548800</v>
      </c>
      <c r="AZ153" s="156">
        <f t="shared" ca="1" si="55"/>
        <v>4.5805433252282968E-3</v>
      </c>
      <c r="BJ153" s="247"/>
      <c r="BK153" s="247"/>
    </row>
    <row r="154" spans="1:63" s="99" customFormat="1" ht="23.25" customHeight="1">
      <c r="A154" s="216" t="s">
        <v>432</v>
      </c>
      <c r="B154" s="219" t="s">
        <v>501</v>
      </c>
      <c r="C154" s="149">
        <f>SUMPRODUCT(-('Gastos Gerais'!$B$4:$B$999=Analítico!$B154),-(Analítico!C$1&gt;='Gastos Gerais'!$D$4:$D$999),-(Analítico!C$1&lt;='Gastos Gerais'!$E$4:$E$999),-('Gastos Gerais'!$C$4:$C$999))</f>
        <v>0</v>
      </c>
      <c r="D154" s="149">
        <f>SUMPRODUCT(-('Gastos Gerais'!$B$4:$B$999=Analítico!$B154),-(Analítico!D$1&gt;='Gastos Gerais'!$D$4:$D$999),-(Analítico!D$1&lt;='Gastos Gerais'!$E$4:$E$999),-('Gastos Gerais'!$C$4:$C$999))</f>
        <v>0</v>
      </c>
      <c r="E154" s="149">
        <f>SUMPRODUCT(-('Gastos Gerais'!$B$4:$B$999=Analítico!$B154),-(Analítico!E$1&gt;='Gastos Gerais'!$D$4:$D$999),-(Analítico!E$1&lt;='Gastos Gerais'!$E$4:$E$999),-('Gastos Gerais'!$C$4:$C$999))</f>
        <v>0</v>
      </c>
      <c r="F154" s="149">
        <f>SUMPRODUCT(-('Gastos Gerais'!$B$4:$B$999=Analítico!$B154),-(Analítico!F$1&gt;='Gastos Gerais'!$D$4:$D$999),-(Analítico!F$1&lt;='Gastos Gerais'!$E$4:$E$999),-('Gastos Gerais'!$C$4:$C$999))</f>
        <v>0</v>
      </c>
      <c r="G154" s="149">
        <f>SUMPRODUCT(-('Gastos Gerais'!$B$4:$B$999=Analítico!$B154),-(Analítico!G$1&gt;='Gastos Gerais'!$D$4:$D$999),-(Analítico!G$1&lt;='Gastos Gerais'!$E$4:$E$999),-('Gastos Gerais'!$C$4:$C$999))</f>
        <v>0</v>
      </c>
      <c r="H154" s="149">
        <f>SUMPRODUCT(-('Gastos Gerais'!$B$4:$B$999=Analítico!$B154),-(Analítico!H$1&gt;='Gastos Gerais'!$D$4:$D$999),-(Analítico!H$1&lt;='Gastos Gerais'!$E$4:$E$999),-('Gastos Gerais'!$C$4:$C$999))</f>
        <v>0</v>
      </c>
      <c r="I154" s="149">
        <f>SUMPRODUCT(-('Gastos Gerais'!$B$4:$B$999=Analítico!$B154),-(Analítico!I$1&gt;='Gastos Gerais'!$D$4:$D$999),-(Analítico!I$1&lt;='Gastos Gerais'!$E$4:$E$999),-('Gastos Gerais'!$C$4:$C$999))</f>
        <v>0</v>
      </c>
      <c r="J154" s="149">
        <f>SUMPRODUCT(-('Gastos Gerais'!$B$4:$B$999=Analítico!$B154),-(Analítico!J$1&gt;='Gastos Gerais'!$D$4:$D$999),-(Analítico!J$1&lt;='Gastos Gerais'!$E$4:$E$999),-('Gastos Gerais'!$C$4:$C$999))</f>
        <v>0</v>
      </c>
      <c r="K154" s="149">
        <f>SUMPRODUCT(-('Gastos Gerais'!$B$4:$B$999=Analítico!$B154),-(Analítico!K$1&gt;='Gastos Gerais'!$D$4:$D$999),-(Analítico!K$1&lt;='Gastos Gerais'!$E$4:$E$999),-('Gastos Gerais'!$C$4:$C$999))</f>
        <v>0</v>
      </c>
      <c r="L154" s="149">
        <f>SUMPRODUCT(-('Gastos Gerais'!$B$4:$B$999=Analítico!$B154),-(Analítico!L$1&gt;='Gastos Gerais'!$D$4:$D$999),-(Analítico!L$1&lt;='Gastos Gerais'!$E$4:$E$999),-('Gastos Gerais'!$C$4:$C$999))</f>
        <v>0</v>
      </c>
      <c r="M154" s="149">
        <f>SUMPRODUCT(-('Gastos Gerais'!$B$4:$B$999=Analítico!$B154),-(Analítico!M$1&gt;='Gastos Gerais'!$D$4:$D$999),-(Analítico!M$1&lt;='Gastos Gerais'!$E$4:$E$999),-('Gastos Gerais'!$C$4:$C$999))</f>
        <v>0</v>
      </c>
      <c r="N154" s="149">
        <f>SUMPRODUCT(-('Gastos Gerais'!$B$4:$B$999=Analítico!$B154),-(Analítico!N$1&gt;='Gastos Gerais'!$D$4:$D$999),-(Analítico!N$1&lt;='Gastos Gerais'!$E$4:$E$999),-('Gastos Gerais'!$C$4:$C$999))</f>
        <v>0</v>
      </c>
      <c r="O154" s="149">
        <f>SUMPRODUCT(-('Gastos Gerais'!$B$4:$B$999=Analítico!$B154),-(Analítico!O$1&gt;='Gastos Gerais'!$D$4:$D$999),-(Analítico!O$1&lt;='Gastos Gerais'!$E$4:$E$999),-('Gastos Gerais'!$C$4:$C$999))</f>
        <v>33480</v>
      </c>
      <c r="P154" s="149">
        <f>SUMPRODUCT(-('Gastos Gerais'!$B$4:$B$999=Analítico!$B154),-(Analítico!P$1&gt;='Gastos Gerais'!$D$4:$D$999),-(Analítico!P$1&lt;='Gastos Gerais'!$E$4:$E$999),-('Gastos Gerais'!$C$4:$C$999))</f>
        <v>33480</v>
      </c>
      <c r="Q154" s="149">
        <f>SUMPRODUCT(-('Gastos Gerais'!$B$4:$B$999=Analítico!$B154),-(Analítico!Q$1&gt;='Gastos Gerais'!$D$4:$D$999),-(Analítico!Q$1&lt;='Gastos Gerais'!$E$4:$E$999),-('Gastos Gerais'!$C$4:$C$999))</f>
        <v>0</v>
      </c>
      <c r="R154" s="149">
        <f>SUMPRODUCT(-('Gastos Gerais'!$B$4:$B$999=Analítico!$B154),-(Analítico!R$1&gt;='Gastos Gerais'!$D$4:$D$999),-(Analítico!R$1&lt;='Gastos Gerais'!$E$4:$E$999),-('Gastos Gerais'!$C$4:$C$999))</f>
        <v>0</v>
      </c>
      <c r="S154" s="149">
        <f>SUMPRODUCT(-('Gastos Gerais'!$B$4:$B$999=Analítico!$B154),-(Analítico!S$1&gt;='Gastos Gerais'!$D$4:$D$999),-(Analítico!S$1&lt;='Gastos Gerais'!$E$4:$E$999),-('Gastos Gerais'!$C$4:$C$999))</f>
        <v>0</v>
      </c>
      <c r="T154" s="149">
        <f>SUMPRODUCT(-('Gastos Gerais'!$B$4:$B$999=Analítico!$B154),-(Analítico!T$1&gt;='Gastos Gerais'!$D$4:$D$999),-(Analítico!T$1&lt;='Gastos Gerais'!$E$4:$E$999),-('Gastos Gerais'!$C$4:$C$999))</f>
        <v>0</v>
      </c>
      <c r="U154" s="149">
        <f>SUMPRODUCT(-('Gastos Gerais'!$B$4:$B$999=Analítico!$B154),-(Analítico!U$1&gt;='Gastos Gerais'!$D$4:$D$999),-(Analítico!U$1&lt;='Gastos Gerais'!$E$4:$E$999),-('Gastos Gerais'!$C$4:$C$999))</f>
        <v>0</v>
      </c>
      <c r="V154" s="149">
        <f>SUMPRODUCT(-('Gastos Gerais'!$B$4:$B$999=Analítico!$B154),-(Analítico!V$1&gt;='Gastos Gerais'!$D$4:$D$999),-(Analítico!V$1&lt;='Gastos Gerais'!$E$4:$E$999),-('Gastos Gerais'!$C$4:$C$999))</f>
        <v>0</v>
      </c>
      <c r="W154" s="149">
        <f>SUMPRODUCT(-('Gastos Gerais'!$B$4:$B$999=Analítico!$B154),-(Analítico!W$1&gt;='Gastos Gerais'!$D$4:$D$999),-(Analítico!W$1&lt;='Gastos Gerais'!$E$4:$E$999),-('Gastos Gerais'!$C$4:$C$999))</f>
        <v>0</v>
      </c>
      <c r="X154" s="149">
        <f>SUMPRODUCT(-('Gastos Gerais'!$B$4:$B$999=Analítico!$B154),-(Analítico!X$1&gt;='Gastos Gerais'!$D$4:$D$999),-(Analítico!X$1&lt;='Gastos Gerais'!$E$4:$E$999),-('Gastos Gerais'!$C$4:$C$999))</f>
        <v>0</v>
      </c>
      <c r="Y154" s="149">
        <f>SUMPRODUCT(-('Gastos Gerais'!$B$4:$B$999=Analítico!$B154),-(Analítico!Y$1&gt;='Gastos Gerais'!$D$4:$D$999),-(Analítico!Y$1&lt;='Gastos Gerais'!$E$4:$E$999),-('Gastos Gerais'!$C$4:$C$999))</f>
        <v>0</v>
      </c>
      <c r="Z154" s="149">
        <f>SUMPRODUCT(-('Gastos Gerais'!$B$4:$B$999=Analítico!$B154),-(Analítico!Z$1&gt;='Gastos Gerais'!$D$4:$D$999),-(Analítico!Z$1&lt;='Gastos Gerais'!$E$4:$E$999),-('Gastos Gerais'!$C$4:$C$999))</f>
        <v>0</v>
      </c>
      <c r="AA154" s="149">
        <f>SUMPRODUCT(-('Gastos Gerais'!$B$4:$B$999=Analítico!$B154),-(Analítico!AA$1&gt;='Gastos Gerais'!$D$4:$D$999),-(Analítico!AA$1&lt;='Gastos Gerais'!$E$4:$E$999),-('Gastos Gerais'!$C$4:$C$999))</f>
        <v>33480</v>
      </c>
      <c r="AB154" s="149">
        <f>SUMPRODUCT(-('Gastos Gerais'!$B$4:$B$999=Analítico!$B154),-(Analítico!AB$1&gt;='Gastos Gerais'!$D$4:$D$999),-(Analítico!AB$1&lt;='Gastos Gerais'!$E$4:$E$999),-('Gastos Gerais'!$C$4:$C$999))</f>
        <v>33480</v>
      </c>
      <c r="AC154" s="149">
        <f>SUMPRODUCT(-('Gastos Gerais'!$B$4:$B$999=Analítico!$B154),-(Analítico!AC$1&gt;='Gastos Gerais'!$D$4:$D$999),-(Analítico!AC$1&lt;='Gastos Gerais'!$E$4:$E$999),-('Gastos Gerais'!$C$4:$C$999))</f>
        <v>0</v>
      </c>
      <c r="AD154" s="149">
        <f>SUMPRODUCT(-('Gastos Gerais'!$B$4:$B$999=Analítico!$B154),-(Analítico!AD$1&gt;='Gastos Gerais'!$D$4:$D$999),-(Analítico!AD$1&lt;='Gastos Gerais'!$E$4:$E$999),-('Gastos Gerais'!$C$4:$C$999))</f>
        <v>0</v>
      </c>
      <c r="AE154" s="149">
        <f>SUMPRODUCT(-('Gastos Gerais'!$B$4:$B$999=Analítico!$B154),-(Analítico!AE$1&gt;='Gastos Gerais'!$D$4:$D$999),-(Analítico!AE$1&lt;='Gastos Gerais'!$E$4:$E$999),-('Gastos Gerais'!$C$4:$C$999))</f>
        <v>0</v>
      </c>
      <c r="AF154" s="149">
        <f>SUMPRODUCT(-('Gastos Gerais'!$B$4:$B$999=Analítico!$B154),-(Analítico!AF$1&gt;='Gastos Gerais'!$D$4:$D$999),-(Analítico!AF$1&lt;='Gastos Gerais'!$E$4:$E$999),-('Gastos Gerais'!$C$4:$C$999))</f>
        <v>0</v>
      </c>
      <c r="AG154" s="149">
        <f>SUMPRODUCT(-('Gastos Gerais'!$B$4:$B$999=Analítico!$B154),-(Analítico!AG$1&gt;='Gastos Gerais'!$D$4:$D$999),-(Analítico!AG$1&lt;='Gastos Gerais'!$E$4:$E$999),-('Gastos Gerais'!$C$4:$C$999))</f>
        <v>0</v>
      </c>
      <c r="AH154" s="149">
        <f>SUMPRODUCT(-('Gastos Gerais'!$B$4:$B$999=Analítico!$B154),-(Analítico!AH$1&gt;='Gastos Gerais'!$D$4:$D$999),-(Analítico!AH$1&lt;='Gastos Gerais'!$E$4:$E$999),-('Gastos Gerais'!$C$4:$C$999))</f>
        <v>0</v>
      </c>
      <c r="AI154" s="149">
        <f>SUMPRODUCT(-('Gastos Gerais'!$B$4:$B$999=Analítico!$B154),-(Analítico!AI$1&gt;='Gastos Gerais'!$D$4:$D$999),-(Analítico!AI$1&lt;='Gastos Gerais'!$E$4:$E$999),-('Gastos Gerais'!$C$4:$C$999))</f>
        <v>0</v>
      </c>
      <c r="AJ154" s="149">
        <f>SUMPRODUCT(-('Gastos Gerais'!$B$4:$B$999=Analítico!$B154),-(Analítico!AJ$1&gt;='Gastos Gerais'!$D$4:$D$999),-(Analítico!AJ$1&lt;='Gastos Gerais'!$E$4:$E$999),-('Gastos Gerais'!$C$4:$C$999))</f>
        <v>0</v>
      </c>
      <c r="AK154" s="149">
        <f>SUMPRODUCT(-('Gastos Gerais'!$B$4:$B$999=Analítico!$B154),-(Analítico!AK$1&gt;='Gastos Gerais'!$D$4:$D$999),-(Analítico!AK$1&lt;='Gastos Gerais'!$E$4:$E$999),-('Gastos Gerais'!$C$4:$C$999))</f>
        <v>0</v>
      </c>
      <c r="AL154" s="149">
        <f>SUMPRODUCT(-('Gastos Gerais'!$B$4:$B$999=Analítico!$B154),-(Analítico!AL$1&gt;='Gastos Gerais'!$D$4:$D$999),-(Analítico!AL$1&lt;='Gastos Gerais'!$E$4:$E$999),-('Gastos Gerais'!$C$4:$C$999))</f>
        <v>0</v>
      </c>
      <c r="AM154" s="149">
        <f>SUMPRODUCT(-('Gastos Gerais'!$B$4:$B$999=Analítico!$B154),-(Analítico!AM$1&gt;='Gastos Gerais'!$D$4:$D$999),-(Analítico!AM$1&lt;='Gastos Gerais'!$E$4:$E$999),-('Gastos Gerais'!$C$4:$C$999))</f>
        <v>33480</v>
      </c>
      <c r="AN154" s="149">
        <f>SUMPRODUCT(-('Gastos Gerais'!$B$4:$B$999=Analítico!$B154),-(Analítico!AN$1&gt;='Gastos Gerais'!$D$4:$D$999),-(Analítico!AN$1&lt;='Gastos Gerais'!$E$4:$E$999),-('Gastos Gerais'!$C$4:$C$999))</f>
        <v>33480</v>
      </c>
      <c r="AO154" s="149">
        <f>SUMPRODUCT(-('Gastos Gerais'!$B$4:$B$999=Analítico!$B154),-(Analítico!AO$1&gt;='Gastos Gerais'!$D$4:$D$999),-(Analítico!AO$1&lt;='Gastos Gerais'!$E$4:$E$999),-('Gastos Gerais'!$C$4:$C$999))</f>
        <v>0</v>
      </c>
      <c r="AP154" s="149">
        <f>SUMPRODUCT(-('Gastos Gerais'!$B$4:$B$999=Analítico!$B154),-(Analítico!AP$1&gt;='Gastos Gerais'!$D$4:$D$999),-(Analítico!AP$1&lt;='Gastos Gerais'!$E$4:$E$999),-('Gastos Gerais'!$C$4:$C$999))</f>
        <v>0</v>
      </c>
      <c r="AQ154" s="149">
        <f>SUMPRODUCT(-('Gastos Gerais'!$B$4:$B$999=Analítico!$B154),-(Analítico!AQ$1&gt;='Gastos Gerais'!$D$4:$D$999),-(Analítico!AQ$1&lt;='Gastos Gerais'!$E$4:$E$999),-('Gastos Gerais'!$C$4:$C$999))</f>
        <v>0</v>
      </c>
      <c r="AR154" s="149">
        <f>SUMPRODUCT(-('Gastos Gerais'!$B$4:$B$999=Analítico!$B154),-(Analítico!AR$1&gt;='Gastos Gerais'!$D$4:$D$999),-(Analítico!AR$1&lt;='Gastos Gerais'!$E$4:$E$999),-('Gastos Gerais'!$C$4:$C$999))</f>
        <v>0</v>
      </c>
      <c r="AS154" s="149">
        <f>SUMPRODUCT(-('Gastos Gerais'!$B$4:$B$999=Analítico!$B154),-(Analítico!AS$1&gt;='Gastos Gerais'!$D$4:$D$999),-(Analítico!AS$1&lt;='Gastos Gerais'!$E$4:$E$999),-('Gastos Gerais'!$C$4:$C$999))</f>
        <v>0</v>
      </c>
      <c r="AT154" s="149">
        <f>SUMPRODUCT(-('Gastos Gerais'!$B$4:$B$999=Analítico!$B154),-(Analítico!AT$1&gt;='Gastos Gerais'!$D$4:$D$999),-(Analítico!AT$1&lt;='Gastos Gerais'!$E$4:$E$999),-('Gastos Gerais'!$C$4:$C$999))</f>
        <v>0</v>
      </c>
      <c r="AU154" s="149">
        <f>SUMPRODUCT(-('Gastos Gerais'!$B$4:$B$999=Analítico!$B154),-(Analítico!AU$1&gt;='Gastos Gerais'!$D$4:$D$999),-(Analítico!AU$1&lt;='Gastos Gerais'!$E$4:$E$999),-('Gastos Gerais'!$C$4:$C$999))</f>
        <v>0</v>
      </c>
      <c r="AV154" s="149">
        <f>SUMPRODUCT(-('Gastos Gerais'!$B$4:$B$999=Analítico!$B154),-(Analítico!AV$1&gt;='Gastos Gerais'!$D$4:$D$999),-(Analítico!AV$1&lt;='Gastos Gerais'!$E$4:$E$999),-('Gastos Gerais'!$C$4:$C$999))</f>
        <v>0</v>
      </c>
      <c r="AW154" s="149">
        <f>SUMPRODUCT(-('Gastos Gerais'!$B$4:$B$999=Analítico!$B154),-(Analítico!AW$1&gt;='Gastos Gerais'!$D$4:$D$999),-(Analítico!AW$1&lt;='Gastos Gerais'!$E$4:$E$999),-('Gastos Gerais'!$C$4:$C$999))</f>
        <v>0</v>
      </c>
      <c r="AX154" s="149">
        <f>SUMPRODUCT(-('Gastos Gerais'!$B$4:$B$999=Analítico!$B154),-(Analítico!AX$1&gt;='Gastos Gerais'!$D$4:$D$999),-(Analítico!AX$1&lt;='Gastos Gerais'!$E$4:$E$999),-('Gastos Gerais'!$C$4:$C$999))</f>
        <v>0</v>
      </c>
      <c r="AY154" s="144">
        <f t="shared" si="53"/>
        <v>200880</v>
      </c>
      <c r="AZ154" s="156">
        <f t="shared" ca="1" si="55"/>
        <v>1.6766391092781711E-3</v>
      </c>
      <c r="BJ154" s="247"/>
      <c r="BK154" s="247"/>
    </row>
    <row r="155" spans="1:63" s="99" customFormat="1" ht="23.25" customHeight="1">
      <c r="A155" s="216" t="s">
        <v>433</v>
      </c>
      <c r="B155" s="219" t="s">
        <v>502</v>
      </c>
      <c r="C155" s="149">
        <f>SUMPRODUCT(-('Gastos Gerais'!$B$4:$B$999=Analítico!$B155),-(Analítico!C$1&gt;='Gastos Gerais'!$D$4:$D$999),-(Analítico!C$1&lt;='Gastos Gerais'!$E$4:$E$999),-('Gastos Gerais'!$C$4:$C$999))</f>
        <v>0</v>
      </c>
      <c r="D155" s="149">
        <f>SUMPRODUCT(-('Gastos Gerais'!$B$4:$B$999=Analítico!$B155),-(Analítico!D$1&gt;='Gastos Gerais'!$D$4:$D$999),-(Analítico!D$1&lt;='Gastos Gerais'!$E$4:$E$999),-('Gastos Gerais'!$C$4:$C$999))</f>
        <v>0</v>
      </c>
      <c r="E155" s="149">
        <f>SUMPRODUCT(-('Gastos Gerais'!$B$4:$B$999=Analítico!$B155),-(Analítico!E$1&gt;='Gastos Gerais'!$D$4:$D$999),-(Analítico!E$1&lt;='Gastos Gerais'!$E$4:$E$999),-('Gastos Gerais'!$C$4:$C$999))</f>
        <v>0</v>
      </c>
      <c r="F155" s="149">
        <f>SUMPRODUCT(-('Gastos Gerais'!$B$4:$B$999=Analítico!$B155),-(Analítico!F$1&gt;='Gastos Gerais'!$D$4:$D$999),-(Analítico!F$1&lt;='Gastos Gerais'!$E$4:$E$999),-('Gastos Gerais'!$C$4:$C$999))</f>
        <v>20000</v>
      </c>
      <c r="G155" s="149">
        <f>SUMPRODUCT(-('Gastos Gerais'!$B$4:$B$999=Analítico!$B155),-(Analítico!G$1&gt;='Gastos Gerais'!$D$4:$D$999),-(Analítico!G$1&lt;='Gastos Gerais'!$E$4:$E$999),-('Gastos Gerais'!$C$4:$C$999))</f>
        <v>20000</v>
      </c>
      <c r="H155" s="149">
        <f>SUMPRODUCT(-('Gastos Gerais'!$B$4:$B$999=Analítico!$B155),-(Analítico!H$1&gt;='Gastos Gerais'!$D$4:$D$999),-(Analítico!H$1&lt;='Gastos Gerais'!$E$4:$E$999),-('Gastos Gerais'!$C$4:$C$999))</f>
        <v>20000</v>
      </c>
      <c r="I155" s="149">
        <f>SUMPRODUCT(-('Gastos Gerais'!$B$4:$B$999=Analítico!$B155),-(Analítico!I$1&gt;='Gastos Gerais'!$D$4:$D$999),-(Analítico!I$1&lt;='Gastos Gerais'!$E$4:$E$999),-('Gastos Gerais'!$C$4:$C$999))</f>
        <v>0</v>
      </c>
      <c r="J155" s="149">
        <f>SUMPRODUCT(-('Gastos Gerais'!$B$4:$B$999=Analítico!$B155),-(Analítico!J$1&gt;='Gastos Gerais'!$D$4:$D$999),-(Analítico!J$1&lt;='Gastos Gerais'!$E$4:$E$999),-('Gastos Gerais'!$C$4:$C$999))</f>
        <v>20000</v>
      </c>
      <c r="K155" s="149">
        <f>SUMPRODUCT(-('Gastos Gerais'!$B$4:$B$999=Analítico!$B155),-(Analítico!K$1&gt;='Gastos Gerais'!$D$4:$D$999),-(Analítico!K$1&lt;='Gastos Gerais'!$E$4:$E$999),-('Gastos Gerais'!$C$4:$C$999))</f>
        <v>20000</v>
      </c>
      <c r="L155" s="149">
        <f>SUMPRODUCT(-('Gastos Gerais'!$B$4:$B$999=Analítico!$B155),-(Analítico!L$1&gt;='Gastos Gerais'!$D$4:$D$999),-(Analítico!L$1&lt;='Gastos Gerais'!$E$4:$E$999),-('Gastos Gerais'!$C$4:$C$999))</f>
        <v>20000</v>
      </c>
      <c r="M155" s="149">
        <f>SUMPRODUCT(-('Gastos Gerais'!$B$4:$B$999=Analítico!$B155),-(Analítico!M$1&gt;='Gastos Gerais'!$D$4:$D$999),-(Analítico!M$1&lt;='Gastos Gerais'!$E$4:$E$999),-('Gastos Gerais'!$C$4:$C$999))</f>
        <v>20000</v>
      </c>
      <c r="N155" s="149">
        <f>SUMPRODUCT(-('Gastos Gerais'!$B$4:$B$999=Analítico!$B155),-(Analítico!N$1&gt;='Gastos Gerais'!$D$4:$D$999),-(Analítico!N$1&lt;='Gastos Gerais'!$E$4:$E$999),-('Gastos Gerais'!$C$4:$C$999))</f>
        <v>20000</v>
      </c>
      <c r="O155" s="149">
        <f>SUMPRODUCT(-('Gastos Gerais'!$B$4:$B$999=Analítico!$B155),-(Analítico!O$1&gt;='Gastos Gerais'!$D$4:$D$999),-(Analítico!O$1&lt;='Gastos Gerais'!$E$4:$E$999),-('Gastos Gerais'!$C$4:$C$999))</f>
        <v>20000</v>
      </c>
      <c r="P155" s="149">
        <f>SUMPRODUCT(-('Gastos Gerais'!$B$4:$B$999=Analítico!$B155),-(Analítico!P$1&gt;='Gastos Gerais'!$D$4:$D$999),-(Analítico!P$1&lt;='Gastos Gerais'!$E$4:$E$999),-('Gastos Gerais'!$C$4:$C$999))</f>
        <v>20000</v>
      </c>
      <c r="Q155" s="149">
        <f>SUMPRODUCT(-('Gastos Gerais'!$B$4:$B$999=Analítico!$B155),-(Analítico!Q$1&gt;='Gastos Gerais'!$D$4:$D$999),-(Analítico!Q$1&lt;='Gastos Gerais'!$E$4:$E$999),-('Gastos Gerais'!$C$4:$C$999))</f>
        <v>20000</v>
      </c>
      <c r="R155" s="149">
        <f>SUMPRODUCT(-('Gastos Gerais'!$B$4:$B$999=Analítico!$B155),-(Analítico!R$1&gt;='Gastos Gerais'!$D$4:$D$999),-(Analítico!R$1&lt;='Gastos Gerais'!$E$4:$E$999),-('Gastos Gerais'!$C$4:$C$999))</f>
        <v>20000</v>
      </c>
      <c r="S155" s="149">
        <f>SUMPRODUCT(-('Gastos Gerais'!$B$4:$B$999=Analítico!$B155),-(Analítico!S$1&gt;='Gastos Gerais'!$D$4:$D$999),-(Analítico!S$1&lt;='Gastos Gerais'!$E$4:$E$999),-('Gastos Gerais'!$C$4:$C$999))</f>
        <v>20000</v>
      </c>
      <c r="T155" s="149">
        <f>SUMPRODUCT(-('Gastos Gerais'!$B$4:$B$999=Analítico!$B155),-(Analítico!T$1&gt;='Gastos Gerais'!$D$4:$D$999),-(Analítico!T$1&lt;='Gastos Gerais'!$E$4:$E$999),-('Gastos Gerais'!$C$4:$C$999))</f>
        <v>20000</v>
      </c>
      <c r="U155" s="149">
        <f>SUMPRODUCT(-('Gastos Gerais'!$B$4:$B$999=Analítico!$B155),-(Analítico!U$1&gt;='Gastos Gerais'!$D$4:$D$999),-(Analítico!U$1&lt;='Gastos Gerais'!$E$4:$E$999),-('Gastos Gerais'!$C$4:$C$999))</f>
        <v>20000</v>
      </c>
      <c r="V155" s="149">
        <f>SUMPRODUCT(-('Gastos Gerais'!$B$4:$B$999=Analítico!$B155),-(Analítico!V$1&gt;='Gastos Gerais'!$D$4:$D$999),-(Analítico!V$1&lt;='Gastos Gerais'!$E$4:$E$999),-('Gastos Gerais'!$C$4:$C$999))</f>
        <v>20000</v>
      </c>
      <c r="W155" s="149">
        <f>SUMPRODUCT(-('Gastos Gerais'!$B$4:$B$999=Analítico!$B155),-(Analítico!W$1&gt;='Gastos Gerais'!$D$4:$D$999),-(Analítico!W$1&lt;='Gastos Gerais'!$E$4:$E$999),-('Gastos Gerais'!$C$4:$C$999))</f>
        <v>20000</v>
      </c>
      <c r="X155" s="149">
        <f>SUMPRODUCT(-('Gastos Gerais'!$B$4:$B$999=Analítico!$B155),-(Analítico!X$1&gt;='Gastos Gerais'!$D$4:$D$999),-(Analítico!X$1&lt;='Gastos Gerais'!$E$4:$E$999),-('Gastos Gerais'!$C$4:$C$999))</f>
        <v>20000</v>
      </c>
      <c r="Y155" s="149">
        <f>SUMPRODUCT(-('Gastos Gerais'!$B$4:$B$999=Analítico!$B155),-(Analítico!Y$1&gt;='Gastos Gerais'!$D$4:$D$999),-(Analítico!Y$1&lt;='Gastos Gerais'!$E$4:$E$999),-('Gastos Gerais'!$C$4:$C$999))</f>
        <v>20000</v>
      </c>
      <c r="Z155" s="149">
        <f>SUMPRODUCT(-('Gastos Gerais'!$B$4:$B$999=Analítico!$B155),-(Analítico!Z$1&gt;='Gastos Gerais'!$D$4:$D$999),-(Analítico!Z$1&lt;='Gastos Gerais'!$E$4:$E$999),-('Gastos Gerais'!$C$4:$C$999))</f>
        <v>20000</v>
      </c>
      <c r="AA155" s="149">
        <f>SUMPRODUCT(-('Gastos Gerais'!$B$4:$B$999=Analítico!$B155),-(Analítico!AA$1&gt;='Gastos Gerais'!$D$4:$D$999),-(Analítico!AA$1&lt;='Gastos Gerais'!$E$4:$E$999),-('Gastos Gerais'!$C$4:$C$999))</f>
        <v>20000</v>
      </c>
      <c r="AB155" s="149">
        <f>SUMPRODUCT(-('Gastos Gerais'!$B$4:$B$999=Analítico!$B155),-(Analítico!AB$1&gt;='Gastos Gerais'!$D$4:$D$999),-(Analítico!AB$1&lt;='Gastos Gerais'!$E$4:$E$999),-('Gastos Gerais'!$C$4:$C$999))</f>
        <v>20000</v>
      </c>
      <c r="AC155" s="149">
        <f>SUMPRODUCT(-('Gastos Gerais'!$B$4:$B$999=Analítico!$B155),-(Analítico!AC$1&gt;='Gastos Gerais'!$D$4:$D$999),-(Analítico!AC$1&lt;='Gastos Gerais'!$E$4:$E$999),-('Gastos Gerais'!$C$4:$C$999))</f>
        <v>20000</v>
      </c>
      <c r="AD155" s="149">
        <f>SUMPRODUCT(-('Gastos Gerais'!$B$4:$B$999=Analítico!$B155),-(Analítico!AD$1&gt;='Gastos Gerais'!$D$4:$D$999),-(Analítico!AD$1&lt;='Gastos Gerais'!$E$4:$E$999),-('Gastos Gerais'!$C$4:$C$999))</f>
        <v>20000</v>
      </c>
      <c r="AE155" s="149">
        <f>SUMPRODUCT(-('Gastos Gerais'!$B$4:$B$999=Analítico!$B155),-(Analítico!AE$1&gt;='Gastos Gerais'!$D$4:$D$999),-(Analítico!AE$1&lt;='Gastos Gerais'!$E$4:$E$999),-('Gastos Gerais'!$C$4:$C$999))</f>
        <v>20000</v>
      </c>
      <c r="AF155" s="149">
        <f>SUMPRODUCT(-('Gastos Gerais'!$B$4:$B$999=Analítico!$B155),-(Analítico!AF$1&gt;='Gastos Gerais'!$D$4:$D$999),-(Analítico!AF$1&lt;='Gastos Gerais'!$E$4:$E$999),-('Gastos Gerais'!$C$4:$C$999))</f>
        <v>20000</v>
      </c>
      <c r="AG155" s="149">
        <f>SUMPRODUCT(-('Gastos Gerais'!$B$4:$B$999=Analítico!$B155),-(Analítico!AG$1&gt;='Gastos Gerais'!$D$4:$D$999),-(Analítico!AG$1&lt;='Gastos Gerais'!$E$4:$E$999),-('Gastos Gerais'!$C$4:$C$999))</f>
        <v>20000</v>
      </c>
      <c r="AH155" s="149">
        <f>SUMPRODUCT(-('Gastos Gerais'!$B$4:$B$999=Analítico!$B155),-(Analítico!AH$1&gt;='Gastos Gerais'!$D$4:$D$999),-(Analítico!AH$1&lt;='Gastos Gerais'!$E$4:$E$999),-('Gastos Gerais'!$C$4:$C$999))</f>
        <v>20000</v>
      </c>
      <c r="AI155" s="149">
        <f>SUMPRODUCT(-('Gastos Gerais'!$B$4:$B$999=Analítico!$B155),-(Analítico!AI$1&gt;='Gastos Gerais'!$D$4:$D$999),-(Analítico!AI$1&lt;='Gastos Gerais'!$E$4:$E$999),-('Gastos Gerais'!$C$4:$C$999))</f>
        <v>20000</v>
      </c>
      <c r="AJ155" s="149">
        <f>SUMPRODUCT(-('Gastos Gerais'!$B$4:$B$999=Analítico!$B155),-(Analítico!AJ$1&gt;='Gastos Gerais'!$D$4:$D$999),-(Analítico!AJ$1&lt;='Gastos Gerais'!$E$4:$E$999),-('Gastos Gerais'!$C$4:$C$999))</f>
        <v>20000</v>
      </c>
      <c r="AK155" s="149">
        <f>SUMPRODUCT(-('Gastos Gerais'!$B$4:$B$999=Analítico!$B155),-(Analítico!AK$1&gt;='Gastos Gerais'!$D$4:$D$999),-(Analítico!AK$1&lt;='Gastos Gerais'!$E$4:$E$999),-('Gastos Gerais'!$C$4:$C$999))</f>
        <v>20000</v>
      </c>
      <c r="AL155" s="149">
        <f>SUMPRODUCT(-('Gastos Gerais'!$B$4:$B$999=Analítico!$B155),-(Analítico!AL$1&gt;='Gastos Gerais'!$D$4:$D$999),-(Analítico!AL$1&lt;='Gastos Gerais'!$E$4:$E$999),-('Gastos Gerais'!$C$4:$C$999))</f>
        <v>20000</v>
      </c>
      <c r="AM155" s="149">
        <f>SUMPRODUCT(-('Gastos Gerais'!$B$4:$B$999=Analítico!$B155),-(Analítico!AM$1&gt;='Gastos Gerais'!$D$4:$D$999),-(Analítico!AM$1&lt;='Gastos Gerais'!$E$4:$E$999),-('Gastos Gerais'!$C$4:$C$999))</f>
        <v>20000</v>
      </c>
      <c r="AN155" s="149">
        <f>SUMPRODUCT(-('Gastos Gerais'!$B$4:$B$999=Analítico!$B155),-(Analítico!AN$1&gt;='Gastos Gerais'!$D$4:$D$999),-(Analítico!AN$1&lt;='Gastos Gerais'!$E$4:$E$999),-('Gastos Gerais'!$C$4:$C$999))</f>
        <v>20000</v>
      </c>
      <c r="AO155" s="149">
        <f>SUMPRODUCT(-('Gastos Gerais'!$B$4:$B$999=Analítico!$B155),-(Analítico!AO$1&gt;='Gastos Gerais'!$D$4:$D$999),-(Analítico!AO$1&lt;='Gastos Gerais'!$E$4:$E$999),-('Gastos Gerais'!$C$4:$C$999))</f>
        <v>20000</v>
      </c>
      <c r="AP155" s="149">
        <f>SUMPRODUCT(-('Gastos Gerais'!$B$4:$B$999=Analítico!$B155),-(Analítico!AP$1&gt;='Gastos Gerais'!$D$4:$D$999),-(Analítico!AP$1&lt;='Gastos Gerais'!$E$4:$E$999),-('Gastos Gerais'!$C$4:$C$999))</f>
        <v>20000</v>
      </c>
      <c r="AQ155" s="149">
        <f>SUMPRODUCT(-('Gastos Gerais'!$B$4:$B$999=Analítico!$B155),-(Analítico!AQ$1&gt;='Gastos Gerais'!$D$4:$D$999),-(Analítico!AQ$1&lt;='Gastos Gerais'!$E$4:$E$999),-('Gastos Gerais'!$C$4:$C$999))</f>
        <v>20000</v>
      </c>
      <c r="AR155" s="149">
        <f>SUMPRODUCT(-('Gastos Gerais'!$B$4:$B$999=Analítico!$B155),-(Analítico!AR$1&gt;='Gastos Gerais'!$D$4:$D$999),-(Analítico!AR$1&lt;='Gastos Gerais'!$E$4:$E$999),-('Gastos Gerais'!$C$4:$C$999))</f>
        <v>20000</v>
      </c>
      <c r="AS155" s="149">
        <f>SUMPRODUCT(-('Gastos Gerais'!$B$4:$B$999=Analítico!$B155),-(Analítico!AS$1&gt;='Gastos Gerais'!$D$4:$D$999),-(Analítico!AS$1&lt;='Gastos Gerais'!$E$4:$E$999),-('Gastos Gerais'!$C$4:$C$999))</f>
        <v>0</v>
      </c>
      <c r="AT155" s="149">
        <f>SUMPRODUCT(-('Gastos Gerais'!$B$4:$B$999=Analítico!$B155),-(Analítico!AT$1&gt;='Gastos Gerais'!$D$4:$D$999),-(Analítico!AT$1&lt;='Gastos Gerais'!$E$4:$E$999),-('Gastos Gerais'!$C$4:$C$999))</f>
        <v>0</v>
      </c>
      <c r="AU155" s="149">
        <f>SUMPRODUCT(-('Gastos Gerais'!$B$4:$B$999=Analítico!$B155),-(Analítico!AU$1&gt;='Gastos Gerais'!$D$4:$D$999),-(Analítico!AU$1&lt;='Gastos Gerais'!$E$4:$E$999),-('Gastos Gerais'!$C$4:$C$999))</f>
        <v>0</v>
      </c>
      <c r="AV155" s="149">
        <f>SUMPRODUCT(-('Gastos Gerais'!$B$4:$B$999=Analítico!$B155),-(Analítico!AV$1&gt;='Gastos Gerais'!$D$4:$D$999),-(Analítico!AV$1&lt;='Gastos Gerais'!$E$4:$E$999),-('Gastos Gerais'!$C$4:$C$999))</f>
        <v>0</v>
      </c>
      <c r="AW155" s="149">
        <f>SUMPRODUCT(-('Gastos Gerais'!$B$4:$B$999=Analítico!$B155),-(Analítico!AW$1&gt;='Gastos Gerais'!$D$4:$D$999),-(Analítico!AW$1&lt;='Gastos Gerais'!$E$4:$E$999),-('Gastos Gerais'!$C$4:$C$999))</f>
        <v>0</v>
      </c>
      <c r="AX155" s="149">
        <f>SUMPRODUCT(-('Gastos Gerais'!$B$4:$B$999=Analítico!$B155),-(Analítico!AX$1&gt;='Gastos Gerais'!$D$4:$D$999),-(Analítico!AX$1&lt;='Gastos Gerais'!$E$4:$E$999),-('Gastos Gerais'!$C$4:$C$999))</f>
        <v>0</v>
      </c>
      <c r="AY155" s="144">
        <f t="shared" si="53"/>
        <v>760000</v>
      </c>
      <c r="AZ155" s="156">
        <f t="shared" ca="1" si="55"/>
        <v>6.3433180159867082E-3</v>
      </c>
      <c r="BJ155" s="247"/>
      <c r="BK155" s="247"/>
    </row>
    <row r="156" spans="1:63" s="99" customFormat="1" ht="23.25" customHeight="1">
      <c r="A156" s="216" t="s">
        <v>434</v>
      </c>
      <c r="B156" s="219" t="s">
        <v>503</v>
      </c>
      <c r="C156" s="149">
        <f>SUMPRODUCT(-('Gastos Gerais'!$B$4:$B$999=Analítico!$B156),-(Analítico!C$1&gt;='Gastos Gerais'!$D$4:$D$999),-(Analítico!C$1&lt;='Gastos Gerais'!$E$4:$E$999),-('Gastos Gerais'!$C$4:$C$999))</f>
        <v>0</v>
      </c>
      <c r="D156" s="149">
        <f>SUMPRODUCT(-('Gastos Gerais'!$B$4:$B$999=Analítico!$B156),-(Analítico!D$1&gt;='Gastos Gerais'!$D$4:$D$999),-(Analítico!D$1&lt;='Gastos Gerais'!$E$4:$E$999),-('Gastos Gerais'!$C$4:$C$999))</f>
        <v>0</v>
      </c>
      <c r="E156" s="149">
        <f>SUMPRODUCT(-('Gastos Gerais'!$B$4:$B$999=Analítico!$B156),-(Analítico!E$1&gt;='Gastos Gerais'!$D$4:$D$999),-(Analítico!E$1&lt;='Gastos Gerais'!$E$4:$E$999),-('Gastos Gerais'!$C$4:$C$999))</f>
        <v>0</v>
      </c>
      <c r="F156" s="149">
        <f>SUMPRODUCT(-('Gastos Gerais'!$B$4:$B$999=Analítico!$B156),-(Analítico!F$1&gt;='Gastos Gerais'!$D$4:$D$999),-(Analítico!F$1&lt;='Gastos Gerais'!$E$4:$E$999),-('Gastos Gerais'!$C$4:$C$999))</f>
        <v>0</v>
      </c>
      <c r="G156" s="149">
        <f>SUMPRODUCT(-('Gastos Gerais'!$B$4:$B$999=Analítico!$B156),-(Analítico!G$1&gt;='Gastos Gerais'!$D$4:$D$999),-(Analítico!G$1&lt;='Gastos Gerais'!$E$4:$E$999),-('Gastos Gerais'!$C$4:$C$999))</f>
        <v>0</v>
      </c>
      <c r="H156" s="149">
        <f>SUMPRODUCT(-('Gastos Gerais'!$B$4:$B$999=Analítico!$B156),-(Analítico!H$1&gt;='Gastos Gerais'!$D$4:$D$999),-(Analítico!H$1&lt;='Gastos Gerais'!$E$4:$E$999),-('Gastos Gerais'!$C$4:$C$999))</f>
        <v>0</v>
      </c>
      <c r="I156" s="149">
        <f>SUMPRODUCT(-('Gastos Gerais'!$B$4:$B$999=Analítico!$B156),-(Analítico!I$1&gt;='Gastos Gerais'!$D$4:$D$999),-(Analítico!I$1&lt;='Gastos Gerais'!$E$4:$E$999),-('Gastos Gerais'!$C$4:$C$999))</f>
        <v>0</v>
      </c>
      <c r="J156" s="149">
        <f>SUMPRODUCT(-('Gastos Gerais'!$B$4:$B$999=Analítico!$B156),-(Analítico!J$1&gt;='Gastos Gerais'!$D$4:$D$999),-(Analítico!J$1&lt;='Gastos Gerais'!$E$4:$E$999),-('Gastos Gerais'!$C$4:$C$999))</f>
        <v>0</v>
      </c>
      <c r="K156" s="149">
        <f>SUMPRODUCT(-('Gastos Gerais'!$B$4:$B$999=Analítico!$B156),-(Analítico!K$1&gt;='Gastos Gerais'!$D$4:$D$999),-(Analítico!K$1&lt;='Gastos Gerais'!$E$4:$E$999),-('Gastos Gerais'!$C$4:$C$999))</f>
        <v>0</v>
      </c>
      <c r="L156" s="149">
        <f>SUMPRODUCT(-('Gastos Gerais'!$B$4:$B$999=Analítico!$B156),-(Analítico!L$1&gt;='Gastos Gerais'!$D$4:$D$999),-(Analítico!L$1&lt;='Gastos Gerais'!$E$4:$E$999),-('Gastos Gerais'!$C$4:$C$999))</f>
        <v>0</v>
      </c>
      <c r="M156" s="149">
        <f>SUMPRODUCT(-('Gastos Gerais'!$B$4:$B$999=Analítico!$B156),-(Analítico!M$1&gt;='Gastos Gerais'!$D$4:$D$999),-(Analítico!M$1&lt;='Gastos Gerais'!$E$4:$E$999),-('Gastos Gerais'!$C$4:$C$999))</f>
        <v>0</v>
      </c>
      <c r="N156" s="149">
        <f>SUMPRODUCT(-('Gastos Gerais'!$B$4:$B$999=Analítico!$B156),-(Analítico!N$1&gt;='Gastos Gerais'!$D$4:$D$999),-(Analítico!N$1&lt;='Gastos Gerais'!$E$4:$E$999),-('Gastos Gerais'!$C$4:$C$999))</f>
        <v>0</v>
      </c>
      <c r="O156" s="149">
        <f>SUMPRODUCT(-('Gastos Gerais'!$B$4:$B$999=Analítico!$B156),-(Analítico!O$1&gt;='Gastos Gerais'!$D$4:$D$999),-(Analítico!O$1&lt;='Gastos Gerais'!$E$4:$E$999),-('Gastos Gerais'!$C$4:$C$999))</f>
        <v>3000</v>
      </c>
      <c r="P156" s="149">
        <f>SUMPRODUCT(-('Gastos Gerais'!$B$4:$B$999=Analítico!$B156),-(Analítico!P$1&gt;='Gastos Gerais'!$D$4:$D$999),-(Analítico!P$1&lt;='Gastos Gerais'!$E$4:$E$999),-('Gastos Gerais'!$C$4:$C$999))</f>
        <v>3000</v>
      </c>
      <c r="Q156" s="149">
        <f>SUMPRODUCT(-('Gastos Gerais'!$B$4:$B$999=Analítico!$B156),-(Analítico!Q$1&gt;='Gastos Gerais'!$D$4:$D$999),-(Analítico!Q$1&lt;='Gastos Gerais'!$E$4:$E$999),-('Gastos Gerais'!$C$4:$C$999))</f>
        <v>0</v>
      </c>
      <c r="R156" s="149">
        <f>SUMPRODUCT(-('Gastos Gerais'!$B$4:$B$999=Analítico!$B156),-(Analítico!R$1&gt;='Gastos Gerais'!$D$4:$D$999),-(Analítico!R$1&lt;='Gastos Gerais'!$E$4:$E$999),-('Gastos Gerais'!$C$4:$C$999))</f>
        <v>0</v>
      </c>
      <c r="S156" s="149">
        <f>SUMPRODUCT(-('Gastos Gerais'!$B$4:$B$999=Analítico!$B156),-(Analítico!S$1&gt;='Gastos Gerais'!$D$4:$D$999),-(Analítico!S$1&lt;='Gastos Gerais'!$E$4:$E$999),-('Gastos Gerais'!$C$4:$C$999))</f>
        <v>0</v>
      </c>
      <c r="T156" s="149">
        <f>SUMPRODUCT(-('Gastos Gerais'!$B$4:$B$999=Analítico!$B156),-(Analítico!T$1&gt;='Gastos Gerais'!$D$4:$D$999),-(Analítico!T$1&lt;='Gastos Gerais'!$E$4:$E$999),-('Gastos Gerais'!$C$4:$C$999))</f>
        <v>0</v>
      </c>
      <c r="U156" s="149">
        <f>SUMPRODUCT(-('Gastos Gerais'!$B$4:$B$999=Analítico!$B156),-(Analítico!U$1&gt;='Gastos Gerais'!$D$4:$D$999),-(Analítico!U$1&lt;='Gastos Gerais'!$E$4:$E$999),-('Gastos Gerais'!$C$4:$C$999))</f>
        <v>0</v>
      </c>
      <c r="V156" s="149">
        <f>SUMPRODUCT(-('Gastos Gerais'!$B$4:$B$999=Analítico!$B156),-(Analítico!V$1&gt;='Gastos Gerais'!$D$4:$D$999),-(Analítico!V$1&lt;='Gastos Gerais'!$E$4:$E$999),-('Gastos Gerais'!$C$4:$C$999))</f>
        <v>0</v>
      </c>
      <c r="W156" s="149">
        <f>SUMPRODUCT(-('Gastos Gerais'!$B$4:$B$999=Analítico!$B156),-(Analítico!W$1&gt;='Gastos Gerais'!$D$4:$D$999),-(Analítico!W$1&lt;='Gastos Gerais'!$E$4:$E$999),-('Gastos Gerais'!$C$4:$C$999))</f>
        <v>0</v>
      </c>
      <c r="X156" s="149">
        <f>SUMPRODUCT(-('Gastos Gerais'!$B$4:$B$999=Analítico!$B156),-(Analítico!X$1&gt;='Gastos Gerais'!$D$4:$D$999),-(Analítico!X$1&lt;='Gastos Gerais'!$E$4:$E$999),-('Gastos Gerais'!$C$4:$C$999))</f>
        <v>0</v>
      </c>
      <c r="Y156" s="149">
        <f>SUMPRODUCT(-('Gastos Gerais'!$B$4:$B$999=Analítico!$B156),-(Analítico!Y$1&gt;='Gastos Gerais'!$D$4:$D$999),-(Analítico!Y$1&lt;='Gastos Gerais'!$E$4:$E$999),-('Gastos Gerais'!$C$4:$C$999))</f>
        <v>0</v>
      </c>
      <c r="Z156" s="149">
        <f>SUMPRODUCT(-('Gastos Gerais'!$B$4:$B$999=Analítico!$B156),-(Analítico!Z$1&gt;='Gastos Gerais'!$D$4:$D$999),-(Analítico!Z$1&lt;='Gastos Gerais'!$E$4:$E$999),-('Gastos Gerais'!$C$4:$C$999))</f>
        <v>0</v>
      </c>
      <c r="AA156" s="149">
        <f>SUMPRODUCT(-('Gastos Gerais'!$B$4:$B$999=Analítico!$B156),-(Analítico!AA$1&gt;='Gastos Gerais'!$D$4:$D$999),-(Analítico!AA$1&lt;='Gastos Gerais'!$E$4:$E$999),-('Gastos Gerais'!$C$4:$C$999))</f>
        <v>3000</v>
      </c>
      <c r="AB156" s="149">
        <f>SUMPRODUCT(-('Gastos Gerais'!$B$4:$B$999=Analítico!$B156),-(Analítico!AB$1&gt;='Gastos Gerais'!$D$4:$D$999),-(Analítico!AB$1&lt;='Gastos Gerais'!$E$4:$E$999),-('Gastos Gerais'!$C$4:$C$999))</f>
        <v>3000</v>
      </c>
      <c r="AC156" s="149">
        <f>SUMPRODUCT(-('Gastos Gerais'!$B$4:$B$999=Analítico!$B156),-(Analítico!AC$1&gt;='Gastos Gerais'!$D$4:$D$999),-(Analítico!AC$1&lt;='Gastos Gerais'!$E$4:$E$999),-('Gastos Gerais'!$C$4:$C$999))</f>
        <v>0</v>
      </c>
      <c r="AD156" s="149">
        <f>SUMPRODUCT(-('Gastos Gerais'!$B$4:$B$999=Analítico!$B156),-(Analítico!AD$1&gt;='Gastos Gerais'!$D$4:$D$999),-(Analítico!AD$1&lt;='Gastos Gerais'!$E$4:$E$999),-('Gastos Gerais'!$C$4:$C$999))</f>
        <v>0</v>
      </c>
      <c r="AE156" s="149">
        <f>SUMPRODUCT(-('Gastos Gerais'!$B$4:$B$999=Analítico!$B156),-(Analítico!AE$1&gt;='Gastos Gerais'!$D$4:$D$999),-(Analítico!AE$1&lt;='Gastos Gerais'!$E$4:$E$999),-('Gastos Gerais'!$C$4:$C$999))</f>
        <v>0</v>
      </c>
      <c r="AF156" s="149">
        <f>SUMPRODUCT(-('Gastos Gerais'!$B$4:$B$999=Analítico!$B156),-(Analítico!AF$1&gt;='Gastos Gerais'!$D$4:$D$999),-(Analítico!AF$1&lt;='Gastos Gerais'!$E$4:$E$999),-('Gastos Gerais'!$C$4:$C$999))</f>
        <v>0</v>
      </c>
      <c r="AG156" s="149">
        <f>SUMPRODUCT(-('Gastos Gerais'!$B$4:$B$999=Analítico!$B156),-(Analítico!AG$1&gt;='Gastos Gerais'!$D$4:$D$999),-(Analítico!AG$1&lt;='Gastos Gerais'!$E$4:$E$999),-('Gastos Gerais'!$C$4:$C$999))</f>
        <v>0</v>
      </c>
      <c r="AH156" s="149">
        <f>SUMPRODUCT(-('Gastos Gerais'!$B$4:$B$999=Analítico!$B156),-(Analítico!AH$1&gt;='Gastos Gerais'!$D$4:$D$999),-(Analítico!AH$1&lt;='Gastos Gerais'!$E$4:$E$999),-('Gastos Gerais'!$C$4:$C$999))</f>
        <v>0</v>
      </c>
      <c r="AI156" s="149">
        <f>SUMPRODUCT(-('Gastos Gerais'!$B$4:$B$999=Analítico!$B156),-(Analítico!AI$1&gt;='Gastos Gerais'!$D$4:$D$999),-(Analítico!AI$1&lt;='Gastos Gerais'!$E$4:$E$999),-('Gastos Gerais'!$C$4:$C$999))</f>
        <v>0</v>
      </c>
      <c r="AJ156" s="149">
        <f>SUMPRODUCT(-('Gastos Gerais'!$B$4:$B$999=Analítico!$B156),-(Analítico!AJ$1&gt;='Gastos Gerais'!$D$4:$D$999),-(Analítico!AJ$1&lt;='Gastos Gerais'!$E$4:$E$999),-('Gastos Gerais'!$C$4:$C$999))</f>
        <v>0</v>
      </c>
      <c r="AK156" s="149">
        <f>SUMPRODUCT(-('Gastos Gerais'!$B$4:$B$999=Analítico!$B156),-(Analítico!AK$1&gt;='Gastos Gerais'!$D$4:$D$999),-(Analítico!AK$1&lt;='Gastos Gerais'!$E$4:$E$999),-('Gastos Gerais'!$C$4:$C$999))</f>
        <v>0</v>
      </c>
      <c r="AL156" s="149">
        <f>SUMPRODUCT(-('Gastos Gerais'!$B$4:$B$999=Analítico!$B156),-(Analítico!AL$1&gt;='Gastos Gerais'!$D$4:$D$999),-(Analítico!AL$1&lt;='Gastos Gerais'!$E$4:$E$999),-('Gastos Gerais'!$C$4:$C$999))</f>
        <v>0</v>
      </c>
      <c r="AM156" s="149">
        <f>SUMPRODUCT(-('Gastos Gerais'!$B$4:$B$999=Analítico!$B156),-(Analítico!AM$1&gt;='Gastos Gerais'!$D$4:$D$999),-(Analítico!AM$1&lt;='Gastos Gerais'!$E$4:$E$999),-('Gastos Gerais'!$C$4:$C$999))</f>
        <v>3000</v>
      </c>
      <c r="AN156" s="149">
        <f>SUMPRODUCT(-('Gastos Gerais'!$B$4:$B$999=Analítico!$B156),-(Analítico!AN$1&gt;='Gastos Gerais'!$D$4:$D$999),-(Analítico!AN$1&lt;='Gastos Gerais'!$E$4:$E$999),-('Gastos Gerais'!$C$4:$C$999))</f>
        <v>3000</v>
      </c>
      <c r="AO156" s="149">
        <f>SUMPRODUCT(-('Gastos Gerais'!$B$4:$B$999=Analítico!$B156),-(Analítico!AO$1&gt;='Gastos Gerais'!$D$4:$D$999),-(Analítico!AO$1&lt;='Gastos Gerais'!$E$4:$E$999),-('Gastos Gerais'!$C$4:$C$999))</f>
        <v>0</v>
      </c>
      <c r="AP156" s="149">
        <f>SUMPRODUCT(-('Gastos Gerais'!$B$4:$B$999=Analítico!$B156),-(Analítico!AP$1&gt;='Gastos Gerais'!$D$4:$D$999),-(Analítico!AP$1&lt;='Gastos Gerais'!$E$4:$E$999),-('Gastos Gerais'!$C$4:$C$999))</f>
        <v>0</v>
      </c>
      <c r="AQ156" s="149">
        <f>SUMPRODUCT(-('Gastos Gerais'!$B$4:$B$999=Analítico!$B156),-(Analítico!AQ$1&gt;='Gastos Gerais'!$D$4:$D$999),-(Analítico!AQ$1&lt;='Gastos Gerais'!$E$4:$E$999),-('Gastos Gerais'!$C$4:$C$999))</f>
        <v>0</v>
      </c>
      <c r="AR156" s="149">
        <f>SUMPRODUCT(-('Gastos Gerais'!$B$4:$B$999=Analítico!$B156),-(Analítico!AR$1&gt;='Gastos Gerais'!$D$4:$D$999),-(Analítico!AR$1&lt;='Gastos Gerais'!$E$4:$E$999),-('Gastos Gerais'!$C$4:$C$999))</f>
        <v>0</v>
      </c>
      <c r="AS156" s="149">
        <f>SUMPRODUCT(-('Gastos Gerais'!$B$4:$B$999=Analítico!$B156),-(Analítico!AS$1&gt;='Gastos Gerais'!$D$4:$D$999),-(Analítico!AS$1&lt;='Gastos Gerais'!$E$4:$E$999),-('Gastos Gerais'!$C$4:$C$999))</f>
        <v>0</v>
      </c>
      <c r="AT156" s="149">
        <f>SUMPRODUCT(-('Gastos Gerais'!$B$4:$B$999=Analítico!$B156),-(Analítico!AT$1&gt;='Gastos Gerais'!$D$4:$D$999),-(Analítico!AT$1&lt;='Gastos Gerais'!$E$4:$E$999),-('Gastos Gerais'!$C$4:$C$999))</f>
        <v>0</v>
      </c>
      <c r="AU156" s="149">
        <f>SUMPRODUCT(-('Gastos Gerais'!$B$4:$B$999=Analítico!$B156),-(Analítico!AU$1&gt;='Gastos Gerais'!$D$4:$D$999),-(Analítico!AU$1&lt;='Gastos Gerais'!$E$4:$E$999),-('Gastos Gerais'!$C$4:$C$999))</f>
        <v>0</v>
      </c>
      <c r="AV156" s="149">
        <f>SUMPRODUCT(-('Gastos Gerais'!$B$4:$B$999=Analítico!$B156),-(Analítico!AV$1&gt;='Gastos Gerais'!$D$4:$D$999),-(Analítico!AV$1&lt;='Gastos Gerais'!$E$4:$E$999),-('Gastos Gerais'!$C$4:$C$999))</f>
        <v>0</v>
      </c>
      <c r="AW156" s="149">
        <f>SUMPRODUCT(-('Gastos Gerais'!$B$4:$B$999=Analítico!$B156),-(Analítico!AW$1&gt;='Gastos Gerais'!$D$4:$D$999),-(Analítico!AW$1&lt;='Gastos Gerais'!$E$4:$E$999),-('Gastos Gerais'!$C$4:$C$999))</f>
        <v>0</v>
      </c>
      <c r="AX156" s="149">
        <f>SUMPRODUCT(-('Gastos Gerais'!$B$4:$B$999=Analítico!$B156),-(Analítico!AX$1&gt;='Gastos Gerais'!$D$4:$D$999),-(Analítico!AX$1&lt;='Gastos Gerais'!$E$4:$E$999),-('Gastos Gerais'!$C$4:$C$999))</f>
        <v>0</v>
      </c>
      <c r="AY156" s="144">
        <f t="shared" si="53"/>
        <v>18000</v>
      </c>
      <c r="AZ156" s="156">
        <f t="shared" ca="1" si="55"/>
        <v>1.50236479326001E-4</v>
      </c>
      <c r="BJ156" s="247"/>
      <c r="BK156" s="247"/>
    </row>
    <row r="157" spans="1:63" s="99" customFormat="1" ht="23.25" customHeight="1">
      <c r="A157" s="216" t="s">
        <v>435</v>
      </c>
      <c r="B157" s="219" t="s">
        <v>504</v>
      </c>
      <c r="C157" s="149">
        <f>SUMPRODUCT(-('Gastos Gerais'!$B$4:$B$999=Analítico!$B157),-(Analítico!C$1&gt;='Gastos Gerais'!$D$4:$D$999),-(Analítico!C$1&lt;='Gastos Gerais'!$E$4:$E$999),-('Gastos Gerais'!$C$4:$C$999))</f>
        <v>0</v>
      </c>
      <c r="D157" s="149">
        <f>SUMPRODUCT(-('Gastos Gerais'!$B$4:$B$999=Analítico!$B157),-(Analítico!D$1&gt;='Gastos Gerais'!$D$4:$D$999),-(Analítico!D$1&lt;='Gastos Gerais'!$E$4:$E$999),-('Gastos Gerais'!$C$4:$C$999))</f>
        <v>0</v>
      </c>
      <c r="E157" s="149">
        <f>SUMPRODUCT(-('Gastos Gerais'!$B$4:$B$999=Analítico!$B157),-(Analítico!E$1&gt;='Gastos Gerais'!$D$4:$D$999),-(Analítico!E$1&lt;='Gastos Gerais'!$E$4:$E$999),-('Gastos Gerais'!$C$4:$C$999))</f>
        <v>0</v>
      </c>
      <c r="F157" s="149">
        <f>SUMPRODUCT(-('Gastos Gerais'!$B$4:$B$999=Analítico!$B157),-(Analítico!F$1&gt;='Gastos Gerais'!$D$4:$D$999),-(Analítico!F$1&lt;='Gastos Gerais'!$E$4:$E$999),-('Gastos Gerais'!$C$4:$C$999))</f>
        <v>3500</v>
      </c>
      <c r="G157" s="149">
        <f>SUMPRODUCT(-('Gastos Gerais'!$B$4:$B$999=Analítico!$B157),-(Analítico!G$1&gt;='Gastos Gerais'!$D$4:$D$999),-(Analítico!G$1&lt;='Gastos Gerais'!$E$4:$E$999),-('Gastos Gerais'!$C$4:$C$999))</f>
        <v>3500</v>
      </c>
      <c r="H157" s="149">
        <f>SUMPRODUCT(-('Gastos Gerais'!$B$4:$B$999=Analítico!$B157),-(Analítico!H$1&gt;='Gastos Gerais'!$D$4:$D$999),-(Analítico!H$1&lt;='Gastos Gerais'!$E$4:$E$999),-('Gastos Gerais'!$C$4:$C$999))</f>
        <v>3500</v>
      </c>
      <c r="I157" s="149">
        <f>SUMPRODUCT(-('Gastos Gerais'!$B$4:$B$999=Analítico!$B157),-(Analítico!I$1&gt;='Gastos Gerais'!$D$4:$D$999),-(Analítico!I$1&lt;='Gastos Gerais'!$E$4:$E$999),-('Gastos Gerais'!$C$4:$C$999))</f>
        <v>0</v>
      </c>
      <c r="J157" s="149">
        <f>SUMPRODUCT(-('Gastos Gerais'!$B$4:$B$999=Analítico!$B157),-(Analítico!J$1&gt;='Gastos Gerais'!$D$4:$D$999),-(Analítico!J$1&lt;='Gastos Gerais'!$E$4:$E$999),-('Gastos Gerais'!$C$4:$C$999))</f>
        <v>3500</v>
      </c>
      <c r="K157" s="149">
        <f>SUMPRODUCT(-('Gastos Gerais'!$B$4:$B$999=Analítico!$B157),-(Analítico!K$1&gt;='Gastos Gerais'!$D$4:$D$999),-(Analítico!K$1&lt;='Gastos Gerais'!$E$4:$E$999),-('Gastos Gerais'!$C$4:$C$999))</f>
        <v>3500</v>
      </c>
      <c r="L157" s="149">
        <f>SUMPRODUCT(-('Gastos Gerais'!$B$4:$B$999=Analítico!$B157),-(Analítico!L$1&gt;='Gastos Gerais'!$D$4:$D$999),-(Analítico!L$1&lt;='Gastos Gerais'!$E$4:$E$999),-('Gastos Gerais'!$C$4:$C$999))</f>
        <v>3500</v>
      </c>
      <c r="M157" s="149">
        <f>SUMPRODUCT(-('Gastos Gerais'!$B$4:$B$999=Analítico!$B157),-(Analítico!M$1&gt;='Gastos Gerais'!$D$4:$D$999),-(Analítico!M$1&lt;='Gastos Gerais'!$E$4:$E$999),-('Gastos Gerais'!$C$4:$C$999))</f>
        <v>3500</v>
      </c>
      <c r="N157" s="149">
        <f>SUMPRODUCT(-('Gastos Gerais'!$B$4:$B$999=Analítico!$B157),-(Analítico!N$1&gt;='Gastos Gerais'!$D$4:$D$999),-(Analítico!N$1&lt;='Gastos Gerais'!$E$4:$E$999),-('Gastos Gerais'!$C$4:$C$999))</f>
        <v>3500</v>
      </c>
      <c r="O157" s="149">
        <f>SUMPRODUCT(-('Gastos Gerais'!$B$4:$B$999=Analítico!$B157),-(Analítico!O$1&gt;='Gastos Gerais'!$D$4:$D$999),-(Analítico!O$1&lt;='Gastos Gerais'!$E$4:$E$999),-('Gastos Gerais'!$C$4:$C$999))</f>
        <v>3500</v>
      </c>
      <c r="P157" s="149">
        <f>SUMPRODUCT(-('Gastos Gerais'!$B$4:$B$999=Analítico!$B157),-(Analítico!P$1&gt;='Gastos Gerais'!$D$4:$D$999),-(Analítico!P$1&lt;='Gastos Gerais'!$E$4:$E$999),-('Gastos Gerais'!$C$4:$C$999))</f>
        <v>3500</v>
      </c>
      <c r="Q157" s="149">
        <f>SUMPRODUCT(-('Gastos Gerais'!$B$4:$B$999=Analítico!$B157),-(Analítico!Q$1&gt;='Gastos Gerais'!$D$4:$D$999),-(Analítico!Q$1&lt;='Gastos Gerais'!$E$4:$E$999),-('Gastos Gerais'!$C$4:$C$999))</f>
        <v>3500</v>
      </c>
      <c r="R157" s="149">
        <f>SUMPRODUCT(-('Gastos Gerais'!$B$4:$B$999=Analítico!$B157),-(Analítico!R$1&gt;='Gastos Gerais'!$D$4:$D$999),-(Analítico!R$1&lt;='Gastos Gerais'!$E$4:$E$999),-('Gastos Gerais'!$C$4:$C$999))</f>
        <v>3500</v>
      </c>
      <c r="S157" s="149">
        <f>SUMPRODUCT(-('Gastos Gerais'!$B$4:$B$999=Analítico!$B157),-(Analítico!S$1&gt;='Gastos Gerais'!$D$4:$D$999),-(Analítico!S$1&lt;='Gastos Gerais'!$E$4:$E$999),-('Gastos Gerais'!$C$4:$C$999))</f>
        <v>3500</v>
      </c>
      <c r="T157" s="149">
        <f>SUMPRODUCT(-('Gastos Gerais'!$B$4:$B$999=Analítico!$B157),-(Analítico!T$1&gt;='Gastos Gerais'!$D$4:$D$999),-(Analítico!T$1&lt;='Gastos Gerais'!$E$4:$E$999),-('Gastos Gerais'!$C$4:$C$999))</f>
        <v>3500</v>
      </c>
      <c r="U157" s="149">
        <f>SUMPRODUCT(-('Gastos Gerais'!$B$4:$B$999=Analítico!$B157),-(Analítico!U$1&gt;='Gastos Gerais'!$D$4:$D$999),-(Analítico!U$1&lt;='Gastos Gerais'!$E$4:$E$999),-('Gastos Gerais'!$C$4:$C$999))</f>
        <v>3500</v>
      </c>
      <c r="V157" s="149">
        <f>SUMPRODUCT(-('Gastos Gerais'!$B$4:$B$999=Analítico!$B157),-(Analítico!V$1&gt;='Gastos Gerais'!$D$4:$D$999),-(Analítico!V$1&lt;='Gastos Gerais'!$E$4:$E$999),-('Gastos Gerais'!$C$4:$C$999))</f>
        <v>3500</v>
      </c>
      <c r="W157" s="149">
        <f>SUMPRODUCT(-('Gastos Gerais'!$B$4:$B$999=Analítico!$B157),-(Analítico!W$1&gt;='Gastos Gerais'!$D$4:$D$999),-(Analítico!W$1&lt;='Gastos Gerais'!$E$4:$E$999),-('Gastos Gerais'!$C$4:$C$999))</f>
        <v>3500</v>
      </c>
      <c r="X157" s="149">
        <f>SUMPRODUCT(-('Gastos Gerais'!$B$4:$B$999=Analítico!$B157),-(Analítico!X$1&gt;='Gastos Gerais'!$D$4:$D$999),-(Analítico!X$1&lt;='Gastos Gerais'!$E$4:$E$999),-('Gastos Gerais'!$C$4:$C$999))</f>
        <v>3500</v>
      </c>
      <c r="Y157" s="149">
        <f>SUMPRODUCT(-('Gastos Gerais'!$B$4:$B$999=Analítico!$B157),-(Analítico!Y$1&gt;='Gastos Gerais'!$D$4:$D$999),-(Analítico!Y$1&lt;='Gastos Gerais'!$E$4:$E$999),-('Gastos Gerais'!$C$4:$C$999))</f>
        <v>3500</v>
      </c>
      <c r="Z157" s="149">
        <f>SUMPRODUCT(-('Gastos Gerais'!$B$4:$B$999=Analítico!$B157),-(Analítico!Z$1&gt;='Gastos Gerais'!$D$4:$D$999),-(Analítico!Z$1&lt;='Gastos Gerais'!$E$4:$E$999),-('Gastos Gerais'!$C$4:$C$999))</f>
        <v>3500</v>
      </c>
      <c r="AA157" s="149">
        <f>SUMPRODUCT(-('Gastos Gerais'!$B$4:$B$999=Analítico!$B157),-(Analítico!AA$1&gt;='Gastos Gerais'!$D$4:$D$999),-(Analítico!AA$1&lt;='Gastos Gerais'!$E$4:$E$999),-('Gastos Gerais'!$C$4:$C$999))</f>
        <v>3500</v>
      </c>
      <c r="AB157" s="149">
        <f>SUMPRODUCT(-('Gastos Gerais'!$B$4:$B$999=Analítico!$B157),-(Analítico!AB$1&gt;='Gastos Gerais'!$D$4:$D$999),-(Analítico!AB$1&lt;='Gastos Gerais'!$E$4:$E$999),-('Gastos Gerais'!$C$4:$C$999))</f>
        <v>3500</v>
      </c>
      <c r="AC157" s="149">
        <f>SUMPRODUCT(-('Gastos Gerais'!$B$4:$B$999=Analítico!$B157),-(Analítico!AC$1&gt;='Gastos Gerais'!$D$4:$D$999),-(Analítico!AC$1&lt;='Gastos Gerais'!$E$4:$E$999),-('Gastos Gerais'!$C$4:$C$999))</f>
        <v>3500</v>
      </c>
      <c r="AD157" s="149">
        <f>SUMPRODUCT(-('Gastos Gerais'!$B$4:$B$999=Analítico!$B157),-(Analítico!AD$1&gt;='Gastos Gerais'!$D$4:$D$999),-(Analítico!AD$1&lt;='Gastos Gerais'!$E$4:$E$999),-('Gastos Gerais'!$C$4:$C$999))</f>
        <v>3500</v>
      </c>
      <c r="AE157" s="149">
        <f>SUMPRODUCT(-('Gastos Gerais'!$B$4:$B$999=Analítico!$B157),-(Analítico!AE$1&gt;='Gastos Gerais'!$D$4:$D$999),-(Analítico!AE$1&lt;='Gastos Gerais'!$E$4:$E$999),-('Gastos Gerais'!$C$4:$C$999))</f>
        <v>3500</v>
      </c>
      <c r="AF157" s="149">
        <f>SUMPRODUCT(-('Gastos Gerais'!$B$4:$B$999=Analítico!$B157),-(Analítico!AF$1&gt;='Gastos Gerais'!$D$4:$D$999),-(Analítico!AF$1&lt;='Gastos Gerais'!$E$4:$E$999),-('Gastos Gerais'!$C$4:$C$999))</f>
        <v>3500</v>
      </c>
      <c r="AG157" s="149">
        <f>SUMPRODUCT(-('Gastos Gerais'!$B$4:$B$999=Analítico!$B157),-(Analítico!AG$1&gt;='Gastos Gerais'!$D$4:$D$999),-(Analítico!AG$1&lt;='Gastos Gerais'!$E$4:$E$999),-('Gastos Gerais'!$C$4:$C$999))</f>
        <v>3500</v>
      </c>
      <c r="AH157" s="149">
        <f>SUMPRODUCT(-('Gastos Gerais'!$B$4:$B$999=Analítico!$B157),-(Analítico!AH$1&gt;='Gastos Gerais'!$D$4:$D$999),-(Analítico!AH$1&lt;='Gastos Gerais'!$E$4:$E$999),-('Gastos Gerais'!$C$4:$C$999))</f>
        <v>3500</v>
      </c>
      <c r="AI157" s="149">
        <f>SUMPRODUCT(-('Gastos Gerais'!$B$4:$B$999=Analítico!$B157),-(Analítico!AI$1&gt;='Gastos Gerais'!$D$4:$D$999),-(Analítico!AI$1&lt;='Gastos Gerais'!$E$4:$E$999),-('Gastos Gerais'!$C$4:$C$999))</f>
        <v>3500</v>
      </c>
      <c r="AJ157" s="149">
        <f>SUMPRODUCT(-('Gastos Gerais'!$B$4:$B$999=Analítico!$B157),-(Analítico!AJ$1&gt;='Gastos Gerais'!$D$4:$D$999),-(Analítico!AJ$1&lt;='Gastos Gerais'!$E$4:$E$999),-('Gastos Gerais'!$C$4:$C$999))</f>
        <v>3500</v>
      </c>
      <c r="AK157" s="149">
        <f>SUMPRODUCT(-('Gastos Gerais'!$B$4:$B$999=Analítico!$B157),-(Analítico!AK$1&gt;='Gastos Gerais'!$D$4:$D$999),-(Analítico!AK$1&lt;='Gastos Gerais'!$E$4:$E$999),-('Gastos Gerais'!$C$4:$C$999))</f>
        <v>3500</v>
      </c>
      <c r="AL157" s="149">
        <f>SUMPRODUCT(-('Gastos Gerais'!$B$4:$B$999=Analítico!$B157),-(Analítico!AL$1&gt;='Gastos Gerais'!$D$4:$D$999),-(Analítico!AL$1&lt;='Gastos Gerais'!$E$4:$E$999),-('Gastos Gerais'!$C$4:$C$999))</f>
        <v>3500</v>
      </c>
      <c r="AM157" s="149">
        <f>SUMPRODUCT(-('Gastos Gerais'!$B$4:$B$999=Analítico!$B157),-(Analítico!AM$1&gt;='Gastos Gerais'!$D$4:$D$999),-(Analítico!AM$1&lt;='Gastos Gerais'!$E$4:$E$999),-('Gastos Gerais'!$C$4:$C$999))</f>
        <v>3500</v>
      </c>
      <c r="AN157" s="149">
        <f>SUMPRODUCT(-('Gastos Gerais'!$B$4:$B$999=Analítico!$B157),-(Analítico!AN$1&gt;='Gastos Gerais'!$D$4:$D$999),-(Analítico!AN$1&lt;='Gastos Gerais'!$E$4:$E$999),-('Gastos Gerais'!$C$4:$C$999))</f>
        <v>3500</v>
      </c>
      <c r="AO157" s="149">
        <f>SUMPRODUCT(-('Gastos Gerais'!$B$4:$B$999=Analítico!$B157),-(Analítico!AO$1&gt;='Gastos Gerais'!$D$4:$D$999),-(Analítico!AO$1&lt;='Gastos Gerais'!$E$4:$E$999),-('Gastos Gerais'!$C$4:$C$999))</f>
        <v>3500</v>
      </c>
      <c r="AP157" s="149">
        <f>SUMPRODUCT(-('Gastos Gerais'!$B$4:$B$999=Analítico!$B157),-(Analítico!AP$1&gt;='Gastos Gerais'!$D$4:$D$999),-(Analítico!AP$1&lt;='Gastos Gerais'!$E$4:$E$999),-('Gastos Gerais'!$C$4:$C$999))</f>
        <v>3500</v>
      </c>
      <c r="AQ157" s="149">
        <f>SUMPRODUCT(-('Gastos Gerais'!$B$4:$B$999=Analítico!$B157),-(Analítico!AQ$1&gt;='Gastos Gerais'!$D$4:$D$999),-(Analítico!AQ$1&lt;='Gastos Gerais'!$E$4:$E$999),-('Gastos Gerais'!$C$4:$C$999))</f>
        <v>3500</v>
      </c>
      <c r="AR157" s="149">
        <f>SUMPRODUCT(-('Gastos Gerais'!$B$4:$B$999=Analítico!$B157),-(Analítico!AR$1&gt;='Gastos Gerais'!$D$4:$D$999),-(Analítico!AR$1&lt;='Gastos Gerais'!$E$4:$E$999),-('Gastos Gerais'!$C$4:$C$999))</f>
        <v>3500</v>
      </c>
      <c r="AS157" s="149">
        <f>SUMPRODUCT(-('Gastos Gerais'!$B$4:$B$999=Analítico!$B157),-(Analítico!AS$1&gt;='Gastos Gerais'!$D$4:$D$999),-(Analítico!AS$1&lt;='Gastos Gerais'!$E$4:$E$999),-('Gastos Gerais'!$C$4:$C$999))</f>
        <v>0</v>
      </c>
      <c r="AT157" s="149">
        <f>SUMPRODUCT(-('Gastos Gerais'!$B$4:$B$999=Analítico!$B157),-(Analítico!AT$1&gt;='Gastos Gerais'!$D$4:$D$999),-(Analítico!AT$1&lt;='Gastos Gerais'!$E$4:$E$999),-('Gastos Gerais'!$C$4:$C$999))</f>
        <v>0</v>
      </c>
      <c r="AU157" s="149">
        <f>SUMPRODUCT(-('Gastos Gerais'!$B$4:$B$999=Analítico!$B157),-(Analítico!AU$1&gt;='Gastos Gerais'!$D$4:$D$999),-(Analítico!AU$1&lt;='Gastos Gerais'!$E$4:$E$999),-('Gastos Gerais'!$C$4:$C$999))</f>
        <v>0</v>
      </c>
      <c r="AV157" s="149">
        <f>SUMPRODUCT(-('Gastos Gerais'!$B$4:$B$999=Analítico!$B157),-(Analítico!AV$1&gt;='Gastos Gerais'!$D$4:$D$999),-(Analítico!AV$1&lt;='Gastos Gerais'!$E$4:$E$999),-('Gastos Gerais'!$C$4:$C$999))</f>
        <v>0</v>
      </c>
      <c r="AW157" s="149">
        <f>SUMPRODUCT(-('Gastos Gerais'!$B$4:$B$999=Analítico!$B157),-(Analítico!AW$1&gt;='Gastos Gerais'!$D$4:$D$999),-(Analítico!AW$1&lt;='Gastos Gerais'!$E$4:$E$999),-('Gastos Gerais'!$C$4:$C$999))</f>
        <v>0</v>
      </c>
      <c r="AX157" s="149">
        <f>SUMPRODUCT(-('Gastos Gerais'!$B$4:$B$999=Analítico!$B157),-(Analítico!AX$1&gt;='Gastos Gerais'!$D$4:$D$999),-(Analítico!AX$1&lt;='Gastos Gerais'!$E$4:$E$999),-('Gastos Gerais'!$C$4:$C$999))</f>
        <v>0</v>
      </c>
      <c r="AY157" s="144">
        <f t="shared" si="53"/>
        <v>133000</v>
      </c>
      <c r="AZ157" s="156">
        <f t="shared" ca="1" si="55"/>
        <v>1.110080652797674E-3</v>
      </c>
      <c r="BJ157" s="247"/>
      <c r="BK157" s="247"/>
    </row>
    <row r="158" spans="1:63" s="99" customFormat="1" ht="23.25" customHeight="1">
      <c r="A158" s="216" t="s">
        <v>436</v>
      </c>
      <c r="B158" s="219" t="s">
        <v>505</v>
      </c>
      <c r="C158" s="149">
        <f>SUMPRODUCT(-('Gastos Gerais'!$B$4:$B$999=Analítico!$B158),-(Analítico!C$1&gt;='Gastos Gerais'!$D$4:$D$999),-(Analítico!C$1&lt;='Gastos Gerais'!$E$4:$E$999),-('Gastos Gerais'!$C$4:$C$999))</f>
        <v>0</v>
      </c>
      <c r="D158" s="149">
        <f>SUMPRODUCT(-('Gastos Gerais'!$B$4:$B$999=Analítico!$B158),-(Analítico!D$1&gt;='Gastos Gerais'!$D$4:$D$999),-(Analítico!D$1&lt;='Gastos Gerais'!$E$4:$E$999),-('Gastos Gerais'!$C$4:$C$999))</f>
        <v>0</v>
      </c>
      <c r="E158" s="149">
        <f>SUMPRODUCT(-('Gastos Gerais'!$B$4:$B$999=Analítico!$B158),-(Analítico!E$1&gt;='Gastos Gerais'!$D$4:$D$999),-(Analítico!E$1&lt;='Gastos Gerais'!$E$4:$E$999),-('Gastos Gerais'!$C$4:$C$999))</f>
        <v>0</v>
      </c>
      <c r="F158" s="149">
        <f>SUMPRODUCT(-('Gastos Gerais'!$B$4:$B$999=Analítico!$B158),-(Analítico!F$1&gt;='Gastos Gerais'!$D$4:$D$999),-(Analítico!F$1&lt;='Gastos Gerais'!$E$4:$E$999),-('Gastos Gerais'!$C$4:$C$999))</f>
        <v>9500</v>
      </c>
      <c r="G158" s="149">
        <f>SUMPRODUCT(-('Gastos Gerais'!$B$4:$B$999=Analítico!$B158),-(Analítico!G$1&gt;='Gastos Gerais'!$D$4:$D$999),-(Analítico!G$1&lt;='Gastos Gerais'!$E$4:$E$999),-('Gastos Gerais'!$C$4:$C$999))</f>
        <v>9500</v>
      </c>
      <c r="H158" s="149">
        <f>SUMPRODUCT(-('Gastos Gerais'!$B$4:$B$999=Analítico!$B158),-(Analítico!H$1&gt;='Gastos Gerais'!$D$4:$D$999),-(Analítico!H$1&lt;='Gastos Gerais'!$E$4:$E$999),-('Gastos Gerais'!$C$4:$C$999))</f>
        <v>9500</v>
      </c>
      <c r="I158" s="149">
        <f>SUMPRODUCT(-('Gastos Gerais'!$B$4:$B$999=Analítico!$B158),-(Analítico!I$1&gt;='Gastos Gerais'!$D$4:$D$999),-(Analítico!I$1&lt;='Gastos Gerais'!$E$4:$E$999),-('Gastos Gerais'!$C$4:$C$999))</f>
        <v>0</v>
      </c>
      <c r="J158" s="149">
        <f>SUMPRODUCT(-('Gastos Gerais'!$B$4:$B$999=Analítico!$B158),-(Analítico!J$1&gt;='Gastos Gerais'!$D$4:$D$999),-(Analítico!J$1&lt;='Gastos Gerais'!$E$4:$E$999),-('Gastos Gerais'!$C$4:$C$999))</f>
        <v>9500</v>
      </c>
      <c r="K158" s="149">
        <f>SUMPRODUCT(-('Gastos Gerais'!$B$4:$B$999=Analítico!$B158),-(Analítico!K$1&gt;='Gastos Gerais'!$D$4:$D$999),-(Analítico!K$1&lt;='Gastos Gerais'!$E$4:$E$999),-('Gastos Gerais'!$C$4:$C$999))</f>
        <v>9500</v>
      </c>
      <c r="L158" s="149">
        <f>SUMPRODUCT(-('Gastos Gerais'!$B$4:$B$999=Analítico!$B158),-(Analítico!L$1&gt;='Gastos Gerais'!$D$4:$D$999),-(Analítico!L$1&lt;='Gastos Gerais'!$E$4:$E$999),-('Gastos Gerais'!$C$4:$C$999))</f>
        <v>9500</v>
      </c>
      <c r="M158" s="149">
        <f>SUMPRODUCT(-('Gastos Gerais'!$B$4:$B$999=Analítico!$B158),-(Analítico!M$1&gt;='Gastos Gerais'!$D$4:$D$999),-(Analítico!M$1&lt;='Gastos Gerais'!$E$4:$E$999),-('Gastos Gerais'!$C$4:$C$999))</f>
        <v>9500</v>
      </c>
      <c r="N158" s="149">
        <f>SUMPRODUCT(-('Gastos Gerais'!$B$4:$B$999=Analítico!$B158),-(Analítico!N$1&gt;='Gastos Gerais'!$D$4:$D$999),-(Analítico!N$1&lt;='Gastos Gerais'!$E$4:$E$999),-('Gastos Gerais'!$C$4:$C$999))</f>
        <v>9500</v>
      </c>
      <c r="O158" s="149">
        <f>SUMPRODUCT(-('Gastos Gerais'!$B$4:$B$999=Analítico!$B158),-(Analítico!O$1&gt;='Gastos Gerais'!$D$4:$D$999),-(Analítico!O$1&lt;='Gastos Gerais'!$E$4:$E$999),-('Gastos Gerais'!$C$4:$C$999))</f>
        <v>9500</v>
      </c>
      <c r="P158" s="149">
        <f>SUMPRODUCT(-('Gastos Gerais'!$B$4:$B$999=Analítico!$B158),-(Analítico!P$1&gt;='Gastos Gerais'!$D$4:$D$999),-(Analítico!P$1&lt;='Gastos Gerais'!$E$4:$E$999),-('Gastos Gerais'!$C$4:$C$999))</f>
        <v>9500</v>
      </c>
      <c r="Q158" s="149">
        <f>SUMPRODUCT(-('Gastos Gerais'!$B$4:$B$999=Analítico!$B158),-(Analítico!Q$1&gt;='Gastos Gerais'!$D$4:$D$999),-(Analítico!Q$1&lt;='Gastos Gerais'!$E$4:$E$999),-('Gastos Gerais'!$C$4:$C$999))</f>
        <v>9500</v>
      </c>
      <c r="R158" s="149">
        <f>SUMPRODUCT(-('Gastos Gerais'!$B$4:$B$999=Analítico!$B158),-(Analítico!R$1&gt;='Gastos Gerais'!$D$4:$D$999),-(Analítico!R$1&lt;='Gastos Gerais'!$E$4:$E$999),-('Gastos Gerais'!$C$4:$C$999))</f>
        <v>9500</v>
      </c>
      <c r="S158" s="149">
        <f>SUMPRODUCT(-('Gastos Gerais'!$B$4:$B$999=Analítico!$B158),-(Analítico!S$1&gt;='Gastos Gerais'!$D$4:$D$999),-(Analítico!S$1&lt;='Gastos Gerais'!$E$4:$E$999),-('Gastos Gerais'!$C$4:$C$999))</f>
        <v>9500</v>
      </c>
      <c r="T158" s="149">
        <f>SUMPRODUCT(-('Gastos Gerais'!$B$4:$B$999=Analítico!$B158),-(Analítico!T$1&gt;='Gastos Gerais'!$D$4:$D$999),-(Analítico!T$1&lt;='Gastos Gerais'!$E$4:$E$999),-('Gastos Gerais'!$C$4:$C$999))</f>
        <v>9500</v>
      </c>
      <c r="U158" s="149">
        <f>SUMPRODUCT(-('Gastos Gerais'!$B$4:$B$999=Analítico!$B158),-(Analítico!U$1&gt;='Gastos Gerais'!$D$4:$D$999),-(Analítico!U$1&lt;='Gastos Gerais'!$E$4:$E$999),-('Gastos Gerais'!$C$4:$C$999))</f>
        <v>9500</v>
      </c>
      <c r="V158" s="149">
        <f>SUMPRODUCT(-('Gastos Gerais'!$B$4:$B$999=Analítico!$B158),-(Analítico!V$1&gt;='Gastos Gerais'!$D$4:$D$999),-(Analítico!V$1&lt;='Gastos Gerais'!$E$4:$E$999),-('Gastos Gerais'!$C$4:$C$999))</f>
        <v>9500</v>
      </c>
      <c r="W158" s="149">
        <f>SUMPRODUCT(-('Gastos Gerais'!$B$4:$B$999=Analítico!$B158),-(Analítico!W$1&gt;='Gastos Gerais'!$D$4:$D$999),-(Analítico!W$1&lt;='Gastos Gerais'!$E$4:$E$999),-('Gastos Gerais'!$C$4:$C$999))</f>
        <v>9500</v>
      </c>
      <c r="X158" s="149">
        <f>SUMPRODUCT(-('Gastos Gerais'!$B$4:$B$999=Analítico!$B158),-(Analítico!X$1&gt;='Gastos Gerais'!$D$4:$D$999),-(Analítico!X$1&lt;='Gastos Gerais'!$E$4:$E$999),-('Gastos Gerais'!$C$4:$C$999))</f>
        <v>9500</v>
      </c>
      <c r="Y158" s="149">
        <f>SUMPRODUCT(-('Gastos Gerais'!$B$4:$B$999=Analítico!$B158),-(Analítico!Y$1&gt;='Gastos Gerais'!$D$4:$D$999),-(Analítico!Y$1&lt;='Gastos Gerais'!$E$4:$E$999),-('Gastos Gerais'!$C$4:$C$999))</f>
        <v>9500</v>
      </c>
      <c r="Z158" s="149">
        <f>SUMPRODUCT(-('Gastos Gerais'!$B$4:$B$999=Analítico!$B158),-(Analítico!Z$1&gt;='Gastos Gerais'!$D$4:$D$999),-(Analítico!Z$1&lt;='Gastos Gerais'!$E$4:$E$999),-('Gastos Gerais'!$C$4:$C$999))</f>
        <v>9500</v>
      </c>
      <c r="AA158" s="149">
        <f>SUMPRODUCT(-('Gastos Gerais'!$B$4:$B$999=Analítico!$B158),-(Analítico!AA$1&gt;='Gastos Gerais'!$D$4:$D$999),-(Analítico!AA$1&lt;='Gastos Gerais'!$E$4:$E$999),-('Gastos Gerais'!$C$4:$C$999))</f>
        <v>9500</v>
      </c>
      <c r="AB158" s="149">
        <f>SUMPRODUCT(-('Gastos Gerais'!$B$4:$B$999=Analítico!$B158),-(Analítico!AB$1&gt;='Gastos Gerais'!$D$4:$D$999),-(Analítico!AB$1&lt;='Gastos Gerais'!$E$4:$E$999),-('Gastos Gerais'!$C$4:$C$999))</f>
        <v>9500</v>
      </c>
      <c r="AC158" s="149">
        <f>SUMPRODUCT(-('Gastos Gerais'!$B$4:$B$999=Analítico!$B158),-(Analítico!AC$1&gt;='Gastos Gerais'!$D$4:$D$999),-(Analítico!AC$1&lt;='Gastos Gerais'!$E$4:$E$999),-('Gastos Gerais'!$C$4:$C$999))</f>
        <v>9500</v>
      </c>
      <c r="AD158" s="149">
        <f>SUMPRODUCT(-('Gastos Gerais'!$B$4:$B$999=Analítico!$B158),-(Analítico!AD$1&gt;='Gastos Gerais'!$D$4:$D$999),-(Analítico!AD$1&lt;='Gastos Gerais'!$E$4:$E$999),-('Gastos Gerais'!$C$4:$C$999))</f>
        <v>9500</v>
      </c>
      <c r="AE158" s="149">
        <f>SUMPRODUCT(-('Gastos Gerais'!$B$4:$B$999=Analítico!$B158),-(Analítico!AE$1&gt;='Gastos Gerais'!$D$4:$D$999),-(Analítico!AE$1&lt;='Gastos Gerais'!$E$4:$E$999),-('Gastos Gerais'!$C$4:$C$999))</f>
        <v>9500</v>
      </c>
      <c r="AF158" s="149">
        <f>SUMPRODUCT(-('Gastos Gerais'!$B$4:$B$999=Analítico!$B158),-(Analítico!AF$1&gt;='Gastos Gerais'!$D$4:$D$999),-(Analítico!AF$1&lt;='Gastos Gerais'!$E$4:$E$999),-('Gastos Gerais'!$C$4:$C$999))</f>
        <v>9500</v>
      </c>
      <c r="AG158" s="149">
        <f>SUMPRODUCT(-('Gastos Gerais'!$B$4:$B$999=Analítico!$B158),-(Analítico!AG$1&gt;='Gastos Gerais'!$D$4:$D$999),-(Analítico!AG$1&lt;='Gastos Gerais'!$E$4:$E$999),-('Gastos Gerais'!$C$4:$C$999))</f>
        <v>9500</v>
      </c>
      <c r="AH158" s="149">
        <f>SUMPRODUCT(-('Gastos Gerais'!$B$4:$B$999=Analítico!$B158),-(Analítico!AH$1&gt;='Gastos Gerais'!$D$4:$D$999),-(Analítico!AH$1&lt;='Gastos Gerais'!$E$4:$E$999),-('Gastos Gerais'!$C$4:$C$999))</f>
        <v>9500</v>
      </c>
      <c r="AI158" s="149">
        <f>SUMPRODUCT(-('Gastos Gerais'!$B$4:$B$999=Analítico!$B158),-(Analítico!AI$1&gt;='Gastos Gerais'!$D$4:$D$999),-(Analítico!AI$1&lt;='Gastos Gerais'!$E$4:$E$999),-('Gastos Gerais'!$C$4:$C$999))</f>
        <v>9500</v>
      </c>
      <c r="AJ158" s="149">
        <f>SUMPRODUCT(-('Gastos Gerais'!$B$4:$B$999=Analítico!$B158),-(Analítico!AJ$1&gt;='Gastos Gerais'!$D$4:$D$999),-(Analítico!AJ$1&lt;='Gastos Gerais'!$E$4:$E$999),-('Gastos Gerais'!$C$4:$C$999))</f>
        <v>9500</v>
      </c>
      <c r="AK158" s="149">
        <f>SUMPRODUCT(-('Gastos Gerais'!$B$4:$B$999=Analítico!$B158),-(Analítico!AK$1&gt;='Gastos Gerais'!$D$4:$D$999),-(Analítico!AK$1&lt;='Gastos Gerais'!$E$4:$E$999),-('Gastos Gerais'!$C$4:$C$999))</f>
        <v>9500</v>
      </c>
      <c r="AL158" s="149">
        <f>SUMPRODUCT(-('Gastos Gerais'!$B$4:$B$999=Analítico!$B158),-(Analítico!AL$1&gt;='Gastos Gerais'!$D$4:$D$999),-(Analítico!AL$1&lt;='Gastos Gerais'!$E$4:$E$999),-('Gastos Gerais'!$C$4:$C$999))</f>
        <v>9500</v>
      </c>
      <c r="AM158" s="149">
        <f>SUMPRODUCT(-('Gastos Gerais'!$B$4:$B$999=Analítico!$B158),-(Analítico!AM$1&gt;='Gastos Gerais'!$D$4:$D$999),-(Analítico!AM$1&lt;='Gastos Gerais'!$E$4:$E$999),-('Gastos Gerais'!$C$4:$C$999))</f>
        <v>9500</v>
      </c>
      <c r="AN158" s="149">
        <f>SUMPRODUCT(-('Gastos Gerais'!$B$4:$B$999=Analítico!$B158),-(Analítico!AN$1&gt;='Gastos Gerais'!$D$4:$D$999),-(Analítico!AN$1&lt;='Gastos Gerais'!$E$4:$E$999),-('Gastos Gerais'!$C$4:$C$999))</f>
        <v>9500</v>
      </c>
      <c r="AO158" s="149">
        <f>SUMPRODUCT(-('Gastos Gerais'!$B$4:$B$999=Analítico!$B158),-(Analítico!AO$1&gt;='Gastos Gerais'!$D$4:$D$999),-(Analítico!AO$1&lt;='Gastos Gerais'!$E$4:$E$999),-('Gastos Gerais'!$C$4:$C$999))</f>
        <v>9500</v>
      </c>
      <c r="AP158" s="149">
        <f>SUMPRODUCT(-('Gastos Gerais'!$B$4:$B$999=Analítico!$B158),-(Analítico!AP$1&gt;='Gastos Gerais'!$D$4:$D$999),-(Analítico!AP$1&lt;='Gastos Gerais'!$E$4:$E$999),-('Gastos Gerais'!$C$4:$C$999))</f>
        <v>9500</v>
      </c>
      <c r="AQ158" s="149">
        <f>SUMPRODUCT(-('Gastos Gerais'!$B$4:$B$999=Analítico!$B158),-(Analítico!AQ$1&gt;='Gastos Gerais'!$D$4:$D$999),-(Analítico!AQ$1&lt;='Gastos Gerais'!$E$4:$E$999),-('Gastos Gerais'!$C$4:$C$999))</f>
        <v>9500</v>
      </c>
      <c r="AR158" s="149">
        <f>SUMPRODUCT(-('Gastos Gerais'!$B$4:$B$999=Analítico!$B158),-(Analítico!AR$1&gt;='Gastos Gerais'!$D$4:$D$999),-(Analítico!AR$1&lt;='Gastos Gerais'!$E$4:$E$999),-('Gastos Gerais'!$C$4:$C$999))</f>
        <v>9500</v>
      </c>
      <c r="AS158" s="149">
        <f>SUMPRODUCT(-('Gastos Gerais'!$B$4:$B$999=Analítico!$B158),-(Analítico!AS$1&gt;='Gastos Gerais'!$D$4:$D$999),-(Analítico!AS$1&lt;='Gastos Gerais'!$E$4:$E$999),-('Gastos Gerais'!$C$4:$C$999))</f>
        <v>0</v>
      </c>
      <c r="AT158" s="149">
        <f>SUMPRODUCT(-('Gastos Gerais'!$B$4:$B$999=Analítico!$B158),-(Analítico!AT$1&gt;='Gastos Gerais'!$D$4:$D$999),-(Analítico!AT$1&lt;='Gastos Gerais'!$E$4:$E$999),-('Gastos Gerais'!$C$4:$C$999))</f>
        <v>0</v>
      </c>
      <c r="AU158" s="149">
        <f>SUMPRODUCT(-('Gastos Gerais'!$B$4:$B$999=Analítico!$B158),-(Analítico!AU$1&gt;='Gastos Gerais'!$D$4:$D$999),-(Analítico!AU$1&lt;='Gastos Gerais'!$E$4:$E$999),-('Gastos Gerais'!$C$4:$C$999))</f>
        <v>0</v>
      </c>
      <c r="AV158" s="149">
        <f>SUMPRODUCT(-('Gastos Gerais'!$B$4:$B$999=Analítico!$B158),-(Analítico!AV$1&gt;='Gastos Gerais'!$D$4:$D$999),-(Analítico!AV$1&lt;='Gastos Gerais'!$E$4:$E$999),-('Gastos Gerais'!$C$4:$C$999))</f>
        <v>0</v>
      </c>
      <c r="AW158" s="149">
        <f>SUMPRODUCT(-('Gastos Gerais'!$B$4:$B$999=Analítico!$B158),-(Analítico!AW$1&gt;='Gastos Gerais'!$D$4:$D$999),-(Analítico!AW$1&lt;='Gastos Gerais'!$E$4:$E$999),-('Gastos Gerais'!$C$4:$C$999))</f>
        <v>0</v>
      </c>
      <c r="AX158" s="149">
        <f>SUMPRODUCT(-('Gastos Gerais'!$B$4:$B$999=Analítico!$B158),-(Analítico!AX$1&gt;='Gastos Gerais'!$D$4:$D$999),-(Analítico!AX$1&lt;='Gastos Gerais'!$E$4:$E$999),-('Gastos Gerais'!$C$4:$C$999))</f>
        <v>0</v>
      </c>
      <c r="AY158" s="144">
        <f t="shared" si="53"/>
        <v>361000</v>
      </c>
      <c r="AZ158" s="156">
        <f t="shared" ca="1" si="55"/>
        <v>3.0130760575936863E-3</v>
      </c>
      <c r="BJ158" s="247"/>
      <c r="BK158" s="247"/>
    </row>
    <row r="159" spans="1:63" s="99" customFormat="1" ht="23.25" customHeight="1">
      <c r="A159" s="216" t="s">
        <v>437</v>
      </c>
      <c r="B159" s="219" t="s">
        <v>506</v>
      </c>
      <c r="C159" s="149">
        <f>SUMPRODUCT(-('Gastos Gerais'!$B$4:$B$999=Analítico!$B159),-(Analítico!C$1&gt;='Gastos Gerais'!$D$4:$D$999),-(Analítico!C$1&lt;='Gastos Gerais'!$E$4:$E$999),-('Gastos Gerais'!$C$4:$C$999))</f>
        <v>0</v>
      </c>
      <c r="D159" s="149">
        <f>SUMPRODUCT(-('Gastos Gerais'!$B$4:$B$999=Analítico!$B159),-(Analítico!D$1&gt;='Gastos Gerais'!$D$4:$D$999),-(Analítico!D$1&lt;='Gastos Gerais'!$E$4:$E$999),-('Gastos Gerais'!$C$4:$C$999))</f>
        <v>20000</v>
      </c>
      <c r="E159" s="149">
        <f>SUMPRODUCT(-('Gastos Gerais'!$B$4:$B$999=Analítico!$B159),-(Analítico!E$1&gt;='Gastos Gerais'!$D$4:$D$999),-(Analítico!E$1&lt;='Gastos Gerais'!$E$4:$E$999),-('Gastos Gerais'!$C$4:$C$999))</f>
        <v>20000</v>
      </c>
      <c r="F159" s="149">
        <f>SUMPRODUCT(-('Gastos Gerais'!$B$4:$B$999=Analítico!$B159),-(Analítico!F$1&gt;='Gastos Gerais'!$D$4:$D$999),-(Analítico!F$1&lt;='Gastos Gerais'!$E$4:$E$999),-('Gastos Gerais'!$C$4:$C$999))</f>
        <v>20000</v>
      </c>
      <c r="G159" s="149">
        <f>SUMPRODUCT(-('Gastos Gerais'!$B$4:$B$999=Analítico!$B159),-(Analítico!G$1&gt;='Gastos Gerais'!$D$4:$D$999),-(Analítico!G$1&lt;='Gastos Gerais'!$E$4:$E$999),-('Gastos Gerais'!$C$4:$C$999))</f>
        <v>20000</v>
      </c>
      <c r="H159" s="149">
        <f>SUMPRODUCT(-('Gastos Gerais'!$B$4:$B$999=Analítico!$B159),-(Analítico!H$1&gt;='Gastos Gerais'!$D$4:$D$999),-(Analítico!H$1&lt;='Gastos Gerais'!$E$4:$E$999),-('Gastos Gerais'!$C$4:$C$999))</f>
        <v>20000</v>
      </c>
      <c r="I159" s="149">
        <f>SUMPRODUCT(-('Gastos Gerais'!$B$4:$B$999=Analítico!$B159),-(Analítico!I$1&gt;='Gastos Gerais'!$D$4:$D$999),-(Analítico!I$1&lt;='Gastos Gerais'!$E$4:$E$999),-('Gastos Gerais'!$C$4:$C$999))</f>
        <v>30000</v>
      </c>
      <c r="J159" s="149">
        <f>SUMPRODUCT(-('Gastos Gerais'!$B$4:$B$999=Analítico!$B159),-(Analítico!J$1&gt;='Gastos Gerais'!$D$4:$D$999),-(Analítico!J$1&lt;='Gastos Gerais'!$E$4:$E$999),-('Gastos Gerais'!$C$4:$C$999))</f>
        <v>30000</v>
      </c>
      <c r="K159" s="149">
        <f>SUMPRODUCT(-('Gastos Gerais'!$B$4:$B$999=Analítico!$B159),-(Analítico!K$1&gt;='Gastos Gerais'!$D$4:$D$999),-(Analítico!K$1&lt;='Gastos Gerais'!$E$4:$E$999),-('Gastos Gerais'!$C$4:$C$999))</f>
        <v>30000</v>
      </c>
      <c r="L159" s="149">
        <f>SUMPRODUCT(-('Gastos Gerais'!$B$4:$B$999=Analítico!$B159),-(Analítico!L$1&gt;='Gastos Gerais'!$D$4:$D$999),-(Analítico!L$1&lt;='Gastos Gerais'!$E$4:$E$999),-('Gastos Gerais'!$C$4:$C$999))</f>
        <v>30000</v>
      </c>
      <c r="M159" s="149">
        <f>SUMPRODUCT(-('Gastos Gerais'!$B$4:$B$999=Analítico!$B159),-(Analítico!M$1&gt;='Gastos Gerais'!$D$4:$D$999),-(Analítico!M$1&lt;='Gastos Gerais'!$E$4:$E$999),-('Gastos Gerais'!$C$4:$C$999))</f>
        <v>30000</v>
      </c>
      <c r="N159" s="149">
        <f>SUMPRODUCT(-('Gastos Gerais'!$B$4:$B$999=Analítico!$B159),-(Analítico!N$1&gt;='Gastos Gerais'!$D$4:$D$999),-(Analítico!N$1&lt;='Gastos Gerais'!$E$4:$E$999),-('Gastos Gerais'!$C$4:$C$999))</f>
        <v>30000</v>
      </c>
      <c r="O159" s="149">
        <f>SUMPRODUCT(-('Gastos Gerais'!$B$4:$B$999=Analítico!$B159),-(Analítico!O$1&gt;='Gastos Gerais'!$D$4:$D$999),-(Analítico!O$1&lt;='Gastos Gerais'!$E$4:$E$999),-('Gastos Gerais'!$C$4:$C$999))</f>
        <v>30000</v>
      </c>
      <c r="P159" s="149">
        <f>SUMPRODUCT(-('Gastos Gerais'!$B$4:$B$999=Analítico!$B159),-(Analítico!P$1&gt;='Gastos Gerais'!$D$4:$D$999),-(Analítico!P$1&lt;='Gastos Gerais'!$E$4:$E$999),-('Gastos Gerais'!$C$4:$C$999))</f>
        <v>30000</v>
      </c>
      <c r="Q159" s="149">
        <f>SUMPRODUCT(-('Gastos Gerais'!$B$4:$B$999=Analítico!$B159),-(Analítico!Q$1&gt;='Gastos Gerais'!$D$4:$D$999),-(Analítico!Q$1&lt;='Gastos Gerais'!$E$4:$E$999),-('Gastos Gerais'!$C$4:$C$999))</f>
        <v>30000</v>
      </c>
      <c r="R159" s="149">
        <f>SUMPRODUCT(-('Gastos Gerais'!$B$4:$B$999=Analítico!$B159),-(Analítico!R$1&gt;='Gastos Gerais'!$D$4:$D$999),-(Analítico!R$1&lt;='Gastos Gerais'!$E$4:$E$999),-('Gastos Gerais'!$C$4:$C$999))</f>
        <v>30000</v>
      </c>
      <c r="S159" s="149">
        <f>SUMPRODUCT(-('Gastos Gerais'!$B$4:$B$999=Analítico!$B159),-(Analítico!S$1&gt;='Gastos Gerais'!$D$4:$D$999),-(Analítico!S$1&lt;='Gastos Gerais'!$E$4:$E$999),-('Gastos Gerais'!$C$4:$C$999))</f>
        <v>30000</v>
      </c>
      <c r="T159" s="149">
        <f>SUMPRODUCT(-('Gastos Gerais'!$B$4:$B$999=Analítico!$B159),-(Analítico!T$1&gt;='Gastos Gerais'!$D$4:$D$999),-(Analítico!T$1&lt;='Gastos Gerais'!$E$4:$E$999),-('Gastos Gerais'!$C$4:$C$999))</f>
        <v>30000</v>
      </c>
      <c r="U159" s="149">
        <f>SUMPRODUCT(-('Gastos Gerais'!$B$4:$B$999=Analítico!$B159),-(Analítico!U$1&gt;='Gastos Gerais'!$D$4:$D$999),-(Analítico!U$1&lt;='Gastos Gerais'!$E$4:$E$999),-('Gastos Gerais'!$C$4:$C$999))</f>
        <v>30000</v>
      </c>
      <c r="V159" s="149">
        <f>SUMPRODUCT(-('Gastos Gerais'!$B$4:$B$999=Analítico!$B159),-(Analítico!V$1&gt;='Gastos Gerais'!$D$4:$D$999),-(Analítico!V$1&lt;='Gastos Gerais'!$E$4:$E$999),-('Gastos Gerais'!$C$4:$C$999))</f>
        <v>30000</v>
      </c>
      <c r="W159" s="149">
        <f>SUMPRODUCT(-('Gastos Gerais'!$B$4:$B$999=Analítico!$B159),-(Analítico!W$1&gt;='Gastos Gerais'!$D$4:$D$999),-(Analítico!W$1&lt;='Gastos Gerais'!$E$4:$E$999),-('Gastos Gerais'!$C$4:$C$999))</f>
        <v>30000</v>
      </c>
      <c r="X159" s="149">
        <f>SUMPRODUCT(-('Gastos Gerais'!$B$4:$B$999=Analítico!$B159),-(Analítico!X$1&gt;='Gastos Gerais'!$D$4:$D$999),-(Analítico!X$1&lt;='Gastos Gerais'!$E$4:$E$999),-('Gastos Gerais'!$C$4:$C$999))</f>
        <v>30000</v>
      </c>
      <c r="Y159" s="149">
        <f>SUMPRODUCT(-('Gastos Gerais'!$B$4:$B$999=Analítico!$B159),-(Analítico!Y$1&gt;='Gastos Gerais'!$D$4:$D$999),-(Analítico!Y$1&lt;='Gastos Gerais'!$E$4:$E$999),-('Gastos Gerais'!$C$4:$C$999))</f>
        <v>30000</v>
      </c>
      <c r="Z159" s="149">
        <f>SUMPRODUCT(-('Gastos Gerais'!$B$4:$B$999=Analítico!$B159),-(Analítico!Z$1&gt;='Gastos Gerais'!$D$4:$D$999),-(Analítico!Z$1&lt;='Gastos Gerais'!$E$4:$E$999),-('Gastos Gerais'!$C$4:$C$999))</f>
        <v>30000</v>
      </c>
      <c r="AA159" s="149">
        <f>SUMPRODUCT(-('Gastos Gerais'!$B$4:$B$999=Analítico!$B159),-(Analítico!AA$1&gt;='Gastos Gerais'!$D$4:$D$999),-(Analítico!AA$1&lt;='Gastos Gerais'!$E$4:$E$999),-('Gastos Gerais'!$C$4:$C$999))</f>
        <v>30000</v>
      </c>
      <c r="AB159" s="149">
        <f>SUMPRODUCT(-('Gastos Gerais'!$B$4:$B$999=Analítico!$B159),-(Analítico!AB$1&gt;='Gastos Gerais'!$D$4:$D$999),-(Analítico!AB$1&lt;='Gastos Gerais'!$E$4:$E$999),-('Gastos Gerais'!$C$4:$C$999))</f>
        <v>30000</v>
      </c>
      <c r="AC159" s="149">
        <f>SUMPRODUCT(-('Gastos Gerais'!$B$4:$B$999=Analítico!$B159),-(Analítico!AC$1&gt;='Gastos Gerais'!$D$4:$D$999),-(Analítico!AC$1&lt;='Gastos Gerais'!$E$4:$E$999),-('Gastos Gerais'!$C$4:$C$999))</f>
        <v>30000</v>
      </c>
      <c r="AD159" s="149">
        <f>SUMPRODUCT(-('Gastos Gerais'!$B$4:$B$999=Analítico!$B159),-(Analítico!AD$1&gt;='Gastos Gerais'!$D$4:$D$999),-(Analítico!AD$1&lt;='Gastos Gerais'!$E$4:$E$999),-('Gastos Gerais'!$C$4:$C$999))</f>
        <v>30000</v>
      </c>
      <c r="AE159" s="149">
        <f>SUMPRODUCT(-('Gastos Gerais'!$B$4:$B$999=Analítico!$B159),-(Analítico!AE$1&gt;='Gastos Gerais'!$D$4:$D$999),-(Analítico!AE$1&lt;='Gastos Gerais'!$E$4:$E$999),-('Gastos Gerais'!$C$4:$C$999))</f>
        <v>30000</v>
      </c>
      <c r="AF159" s="149">
        <f>SUMPRODUCT(-('Gastos Gerais'!$B$4:$B$999=Analítico!$B159),-(Analítico!AF$1&gt;='Gastos Gerais'!$D$4:$D$999),-(Analítico!AF$1&lt;='Gastos Gerais'!$E$4:$E$999),-('Gastos Gerais'!$C$4:$C$999))</f>
        <v>30000</v>
      </c>
      <c r="AG159" s="149">
        <f>SUMPRODUCT(-('Gastos Gerais'!$B$4:$B$999=Analítico!$B159),-(Analítico!AG$1&gt;='Gastos Gerais'!$D$4:$D$999),-(Analítico!AG$1&lt;='Gastos Gerais'!$E$4:$E$999),-('Gastos Gerais'!$C$4:$C$999))</f>
        <v>30000</v>
      </c>
      <c r="AH159" s="149">
        <f>SUMPRODUCT(-('Gastos Gerais'!$B$4:$B$999=Analítico!$B159),-(Analítico!AH$1&gt;='Gastos Gerais'!$D$4:$D$999),-(Analítico!AH$1&lt;='Gastos Gerais'!$E$4:$E$999),-('Gastos Gerais'!$C$4:$C$999))</f>
        <v>30000</v>
      </c>
      <c r="AI159" s="149">
        <f>SUMPRODUCT(-('Gastos Gerais'!$B$4:$B$999=Analítico!$B159),-(Analítico!AI$1&gt;='Gastos Gerais'!$D$4:$D$999),-(Analítico!AI$1&lt;='Gastos Gerais'!$E$4:$E$999),-('Gastos Gerais'!$C$4:$C$999))</f>
        <v>30000</v>
      </c>
      <c r="AJ159" s="149">
        <f>SUMPRODUCT(-('Gastos Gerais'!$B$4:$B$999=Analítico!$B159),-(Analítico!AJ$1&gt;='Gastos Gerais'!$D$4:$D$999),-(Analítico!AJ$1&lt;='Gastos Gerais'!$E$4:$E$999),-('Gastos Gerais'!$C$4:$C$999))</f>
        <v>30000</v>
      </c>
      <c r="AK159" s="149">
        <f>SUMPRODUCT(-('Gastos Gerais'!$B$4:$B$999=Analítico!$B159),-(Analítico!AK$1&gt;='Gastos Gerais'!$D$4:$D$999),-(Analítico!AK$1&lt;='Gastos Gerais'!$E$4:$E$999),-('Gastos Gerais'!$C$4:$C$999))</f>
        <v>30000</v>
      </c>
      <c r="AL159" s="149">
        <f>SUMPRODUCT(-('Gastos Gerais'!$B$4:$B$999=Analítico!$B159),-(Analítico!AL$1&gt;='Gastos Gerais'!$D$4:$D$999),-(Analítico!AL$1&lt;='Gastos Gerais'!$E$4:$E$999),-('Gastos Gerais'!$C$4:$C$999))</f>
        <v>30000</v>
      </c>
      <c r="AM159" s="149">
        <f>SUMPRODUCT(-('Gastos Gerais'!$B$4:$B$999=Analítico!$B159),-(Analítico!AM$1&gt;='Gastos Gerais'!$D$4:$D$999),-(Analítico!AM$1&lt;='Gastos Gerais'!$E$4:$E$999),-('Gastos Gerais'!$C$4:$C$999))</f>
        <v>30000</v>
      </c>
      <c r="AN159" s="149">
        <f>SUMPRODUCT(-('Gastos Gerais'!$B$4:$B$999=Analítico!$B159),-(Analítico!AN$1&gt;='Gastos Gerais'!$D$4:$D$999),-(Analítico!AN$1&lt;='Gastos Gerais'!$E$4:$E$999),-('Gastos Gerais'!$C$4:$C$999))</f>
        <v>30000</v>
      </c>
      <c r="AO159" s="149">
        <f>SUMPRODUCT(-('Gastos Gerais'!$B$4:$B$999=Analítico!$B159),-(Analítico!AO$1&gt;='Gastos Gerais'!$D$4:$D$999),-(Analítico!AO$1&lt;='Gastos Gerais'!$E$4:$E$999),-('Gastos Gerais'!$C$4:$C$999))</f>
        <v>30000</v>
      </c>
      <c r="AP159" s="149">
        <f>SUMPRODUCT(-('Gastos Gerais'!$B$4:$B$999=Analítico!$B159),-(Analítico!AP$1&gt;='Gastos Gerais'!$D$4:$D$999),-(Analítico!AP$1&lt;='Gastos Gerais'!$E$4:$E$999),-('Gastos Gerais'!$C$4:$C$999))</f>
        <v>30000</v>
      </c>
      <c r="AQ159" s="149">
        <f>SUMPRODUCT(-('Gastos Gerais'!$B$4:$B$999=Analítico!$B159),-(Analítico!AQ$1&gt;='Gastos Gerais'!$D$4:$D$999),-(Analítico!AQ$1&lt;='Gastos Gerais'!$E$4:$E$999),-('Gastos Gerais'!$C$4:$C$999))</f>
        <v>30000</v>
      </c>
      <c r="AR159" s="149">
        <f>SUMPRODUCT(-('Gastos Gerais'!$B$4:$B$999=Analítico!$B159),-(Analítico!AR$1&gt;='Gastos Gerais'!$D$4:$D$999),-(Analítico!AR$1&lt;='Gastos Gerais'!$E$4:$E$999),-('Gastos Gerais'!$C$4:$C$999))</f>
        <v>30000</v>
      </c>
      <c r="AS159" s="149">
        <f>SUMPRODUCT(-('Gastos Gerais'!$B$4:$B$999=Analítico!$B159),-(Analítico!AS$1&gt;='Gastos Gerais'!$D$4:$D$999),-(Analítico!AS$1&lt;='Gastos Gerais'!$E$4:$E$999),-('Gastos Gerais'!$C$4:$C$999))</f>
        <v>0</v>
      </c>
      <c r="AT159" s="149">
        <f>SUMPRODUCT(-('Gastos Gerais'!$B$4:$B$999=Analítico!$B159),-(Analítico!AT$1&gt;='Gastos Gerais'!$D$4:$D$999),-(Analítico!AT$1&lt;='Gastos Gerais'!$E$4:$E$999),-('Gastos Gerais'!$C$4:$C$999))</f>
        <v>0</v>
      </c>
      <c r="AU159" s="149">
        <f>SUMPRODUCT(-('Gastos Gerais'!$B$4:$B$999=Analítico!$B159),-(Analítico!AU$1&gt;='Gastos Gerais'!$D$4:$D$999),-(Analítico!AU$1&lt;='Gastos Gerais'!$E$4:$E$999),-('Gastos Gerais'!$C$4:$C$999))</f>
        <v>0</v>
      </c>
      <c r="AV159" s="149">
        <f>SUMPRODUCT(-('Gastos Gerais'!$B$4:$B$999=Analítico!$B159),-(Analítico!AV$1&gt;='Gastos Gerais'!$D$4:$D$999),-(Analítico!AV$1&lt;='Gastos Gerais'!$E$4:$E$999),-('Gastos Gerais'!$C$4:$C$999))</f>
        <v>0</v>
      </c>
      <c r="AW159" s="149">
        <f>SUMPRODUCT(-('Gastos Gerais'!$B$4:$B$999=Analítico!$B159),-(Analítico!AW$1&gt;='Gastos Gerais'!$D$4:$D$999),-(Analítico!AW$1&lt;='Gastos Gerais'!$E$4:$E$999),-('Gastos Gerais'!$C$4:$C$999))</f>
        <v>0</v>
      </c>
      <c r="AX159" s="149">
        <f>SUMPRODUCT(-('Gastos Gerais'!$B$4:$B$999=Analítico!$B159),-(Analítico!AX$1&gt;='Gastos Gerais'!$D$4:$D$999),-(Analítico!AX$1&lt;='Gastos Gerais'!$E$4:$E$999),-('Gastos Gerais'!$C$4:$C$999))</f>
        <v>0</v>
      </c>
      <c r="AY159" s="144">
        <f t="shared" si="53"/>
        <v>1180000</v>
      </c>
      <c r="AZ159" s="156">
        <f t="shared" ca="1" si="55"/>
        <v>9.848835866926732E-3</v>
      </c>
      <c r="BJ159" s="247"/>
      <c r="BK159" s="247"/>
    </row>
    <row r="160" spans="1:63" s="99" customFormat="1" ht="23.25" customHeight="1">
      <c r="A160" s="216" t="s">
        <v>438</v>
      </c>
      <c r="B160" s="219" t="s">
        <v>507</v>
      </c>
      <c r="C160" s="149">
        <f>SUMPRODUCT(-('Gastos Gerais'!$B$4:$B$999=Analítico!$B160),-(Analítico!C$1&gt;='Gastos Gerais'!$D$4:$D$999),-(Analítico!C$1&lt;='Gastos Gerais'!$E$4:$E$999),-('Gastos Gerais'!$C$4:$C$999))</f>
        <v>0</v>
      </c>
      <c r="D160" s="149">
        <f>SUMPRODUCT(-('Gastos Gerais'!$B$4:$B$999=Analítico!$B160),-(Analítico!D$1&gt;='Gastos Gerais'!$D$4:$D$999),-(Analítico!D$1&lt;='Gastos Gerais'!$E$4:$E$999),-('Gastos Gerais'!$C$4:$C$999))</f>
        <v>0</v>
      </c>
      <c r="E160" s="149">
        <f>SUMPRODUCT(-('Gastos Gerais'!$B$4:$B$999=Analítico!$B160),-(Analítico!E$1&gt;='Gastos Gerais'!$D$4:$D$999),-(Analítico!E$1&lt;='Gastos Gerais'!$E$4:$E$999),-('Gastos Gerais'!$C$4:$C$999))</f>
        <v>0</v>
      </c>
      <c r="F160" s="149">
        <f>SUMPRODUCT(-('Gastos Gerais'!$B$4:$B$999=Analítico!$B160),-(Analítico!F$1&gt;='Gastos Gerais'!$D$4:$D$999),-(Analítico!F$1&lt;='Gastos Gerais'!$E$4:$E$999),-('Gastos Gerais'!$C$4:$C$999))</f>
        <v>0</v>
      </c>
      <c r="G160" s="149">
        <f>SUMPRODUCT(-('Gastos Gerais'!$B$4:$B$999=Analítico!$B160),-(Analítico!G$1&gt;='Gastos Gerais'!$D$4:$D$999),-(Analítico!G$1&lt;='Gastos Gerais'!$E$4:$E$999),-('Gastos Gerais'!$C$4:$C$999))</f>
        <v>0</v>
      </c>
      <c r="H160" s="149">
        <f>SUMPRODUCT(-('Gastos Gerais'!$B$4:$B$999=Analítico!$B160),-(Analítico!H$1&gt;='Gastos Gerais'!$D$4:$D$999),-(Analítico!H$1&lt;='Gastos Gerais'!$E$4:$E$999),-('Gastos Gerais'!$C$4:$C$999))</f>
        <v>0</v>
      </c>
      <c r="I160" s="149">
        <f>SUMPRODUCT(-('Gastos Gerais'!$B$4:$B$999=Analítico!$B160),-(Analítico!I$1&gt;='Gastos Gerais'!$D$4:$D$999),-(Analítico!I$1&lt;='Gastos Gerais'!$E$4:$E$999),-('Gastos Gerais'!$C$4:$C$999))</f>
        <v>0</v>
      </c>
      <c r="J160" s="149">
        <f>SUMPRODUCT(-('Gastos Gerais'!$B$4:$B$999=Analítico!$B160),-(Analítico!J$1&gt;='Gastos Gerais'!$D$4:$D$999),-(Analítico!J$1&lt;='Gastos Gerais'!$E$4:$E$999),-('Gastos Gerais'!$C$4:$C$999))</f>
        <v>0</v>
      </c>
      <c r="K160" s="149">
        <f>SUMPRODUCT(-('Gastos Gerais'!$B$4:$B$999=Analítico!$B160),-(Analítico!K$1&gt;='Gastos Gerais'!$D$4:$D$999),-(Analítico!K$1&lt;='Gastos Gerais'!$E$4:$E$999),-('Gastos Gerais'!$C$4:$C$999))</f>
        <v>0</v>
      </c>
      <c r="L160" s="149">
        <f>SUMPRODUCT(-('Gastos Gerais'!$B$4:$B$999=Analítico!$B160),-(Analítico!L$1&gt;='Gastos Gerais'!$D$4:$D$999),-(Analítico!L$1&lt;='Gastos Gerais'!$E$4:$E$999),-('Gastos Gerais'!$C$4:$C$999))</f>
        <v>0</v>
      </c>
      <c r="M160" s="149">
        <f>SUMPRODUCT(-('Gastos Gerais'!$B$4:$B$999=Analítico!$B160),-(Analítico!M$1&gt;='Gastos Gerais'!$D$4:$D$999),-(Analítico!M$1&lt;='Gastos Gerais'!$E$4:$E$999),-('Gastos Gerais'!$C$4:$C$999))</f>
        <v>0</v>
      </c>
      <c r="N160" s="149">
        <f>SUMPRODUCT(-('Gastos Gerais'!$B$4:$B$999=Analítico!$B160),-(Analítico!N$1&gt;='Gastos Gerais'!$D$4:$D$999),-(Analítico!N$1&lt;='Gastos Gerais'!$E$4:$E$999),-('Gastos Gerais'!$C$4:$C$999))</f>
        <v>0</v>
      </c>
      <c r="O160" s="149">
        <f>SUMPRODUCT(-('Gastos Gerais'!$B$4:$B$999=Analítico!$B160),-(Analítico!O$1&gt;='Gastos Gerais'!$D$4:$D$999),-(Analítico!O$1&lt;='Gastos Gerais'!$E$4:$E$999),-('Gastos Gerais'!$C$4:$C$999))</f>
        <v>38000</v>
      </c>
      <c r="P160" s="149">
        <f>SUMPRODUCT(-('Gastos Gerais'!$B$4:$B$999=Analítico!$B160),-(Analítico!P$1&gt;='Gastos Gerais'!$D$4:$D$999),-(Analítico!P$1&lt;='Gastos Gerais'!$E$4:$E$999),-('Gastos Gerais'!$C$4:$C$999))</f>
        <v>38000</v>
      </c>
      <c r="Q160" s="149">
        <f>SUMPRODUCT(-('Gastos Gerais'!$B$4:$B$999=Analítico!$B160),-(Analítico!Q$1&gt;='Gastos Gerais'!$D$4:$D$999),-(Analítico!Q$1&lt;='Gastos Gerais'!$E$4:$E$999),-('Gastos Gerais'!$C$4:$C$999))</f>
        <v>0</v>
      </c>
      <c r="R160" s="149">
        <f>SUMPRODUCT(-('Gastos Gerais'!$B$4:$B$999=Analítico!$B160),-(Analítico!R$1&gt;='Gastos Gerais'!$D$4:$D$999),-(Analítico!R$1&lt;='Gastos Gerais'!$E$4:$E$999),-('Gastos Gerais'!$C$4:$C$999))</f>
        <v>0</v>
      </c>
      <c r="S160" s="149">
        <f>SUMPRODUCT(-('Gastos Gerais'!$B$4:$B$999=Analítico!$B160),-(Analítico!S$1&gt;='Gastos Gerais'!$D$4:$D$999),-(Analítico!S$1&lt;='Gastos Gerais'!$E$4:$E$999),-('Gastos Gerais'!$C$4:$C$999))</f>
        <v>0</v>
      </c>
      <c r="T160" s="149">
        <f>SUMPRODUCT(-('Gastos Gerais'!$B$4:$B$999=Analítico!$B160),-(Analítico!T$1&gt;='Gastos Gerais'!$D$4:$D$999),-(Analítico!T$1&lt;='Gastos Gerais'!$E$4:$E$999),-('Gastos Gerais'!$C$4:$C$999))</f>
        <v>0</v>
      </c>
      <c r="U160" s="149">
        <f>SUMPRODUCT(-('Gastos Gerais'!$B$4:$B$999=Analítico!$B160),-(Analítico!U$1&gt;='Gastos Gerais'!$D$4:$D$999),-(Analítico!U$1&lt;='Gastos Gerais'!$E$4:$E$999),-('Gastos Gerais'!$C$4:$C$999))</f>
        <v>0</v>
      </c>
      <c r="V160" s="149">
        <f>SUMPRODUCT(-('Gastos Gerais'!$B$4:$B$999=Analítico!$B160),-(Analítico!V$1&gt;='Gastos Gerais'!$D$4:$D$999),-(Analítico!V$1&lt;='Gastos Gerais'!$E$4:$E$999),-('Gastos Gerais'!$C$4:$C$999))</f>
        <v>0</v>
      </c>
      <c r="W160" s="149">
        <f>SUMPRODUCT(-('Gastos Gerais'!$B$4:$B$999=Analítico!$B160),-(Analítico!W$1&gt;='Gastos Gerais'!$D$4:$D$999),-(Analítico!W$1&lt;='Gastos Gerais'!$E$4:$E$999),-('Gastos Gerais'!$C$4:$C$999))</f>
        <v>0</v>
      </c>
      <c r="X160" s="149">
        <f>SUMPRODUCT(-('Gastos Gerais'!$B$4:$B$999=Analítico!$B160),-(Analítico!X$1&gt;='Gastos Gerais'!$D$4:$D$999),-(Analítico!X$1&lt;='Gastos Gerais'!$E$4:$E$999),-('Gastos Gerais'!$C$4:$C$999))</f>
        <v>0</v>
      </c>
      <c r="Y160" s="149">
        <f>SUMPRODUCT(-('Gastos Gerais'!$B$4:$B$999=Analítico!$B160),-(Analítico!Y$1&gt;='Gastos Gerais'!$D$4:$D$999),-(Analítico!Y$1&lt;='Gastos Gerais'!$E$4:$E$999),-('Gastos Gerais'!$C$4:$C$999))</f>
        <v>0</v>
      </c>
      <c r="Z160" s="149">
        <f>SUMPRODUCT(-('Gastos Gerais'!$B$4:$B$999=Analítico!$B160),-(Analítico!Z$1&gt;='Gastos Gerais'!$D$4:$D$999),-(Analítico!Z$1&lt;='Gastos Gerais'!$E$4:$E$999),-('Gastos Gerais'!$C$4:$C$999))</f>
        <v>0</v>
      </c>
      <c r="AA160" s="149">
        <f>SUMPRODUCT(-('Gastos Gerais'!$B$4:$B$999=Analítico!$B160),-(Analítico!AA$1&gt;='Gastos Gerais'!$D$4:$D$999),-(Analítico!AA$1&lt;='Gastos Gerais'!$E$4:$E$999),-('Gastos Gerais'!$C$4:$C$999))</f>
        <v>38000</v>
      </c>
      <c r="AB160" s="149">
        <f>SUMPRODUCT(-('Gastos Gerais'!$B$4:$B$999=Analítico!$B160),-(Analítico!AB$1&gt;='Gastos Gerais'!$D$4:$D$999),-(Analítico!AB$1&lt;='Gastos Gerais'!$E$4:$E$999),-('Gastos Gerais'!$C$4:$C$999))</f>
        <v>38000</v>
      </c>
      <c r="AC160" s="149">
        <f>SUMPRODUCT(-('Gastos Gerais'!$B$4:$B$999=Analítico!$B160),-(Analítico!AC$1&gt;='Gastos Gerais'!$D$4:$D$999),-(Analítico!AC$1&lt;='Gastos Gerais'!$E$4:$E$999),-('Gastos Gerais'!$C$4:$C$999))</f>
        <v>0</v>
      </c>
      <c r="AD160" s="149">
        <f>SUMPRODUCT(-('Gastos Gerais'!$B$4:$B$999=Analítico!$B160),-(Analítico!AD$1&gt;='Gastos Gerais'!$D$4:$D$999),-(Analítico!AD$1&lt;='Gastos Gerais'!$E$4:$E$999),-('Gastos Gerais'!$C$4:$C$999))</f>
        <v>0</v>
      </c>
      <c r="AE160" s="149">
        <f>SUMPRODUCT(-('Gastos Gerais'!$B$4:$B$999=Analítico!$B160),-(Analítico!AE$1&gt;='Gastos Gerais'!$D$4:$D$999),-(Analítico!AE$1&lt;='Gastos Gerais'!$E$4:$E$999),-('Gastos Gerais'!$C$4:$C$999))</f>
        <v>0</v>
      </c>
      <c r="AF160" s="149">
        <f>SUMPRODUCT(-('Gastos Gerais'!$B$4:$B$999=Analítico!$B160),-(Analítico!AF$1&gt;='Gastos Gerais'!$D$4:$D$999),-(Analítico!AF$1&lt;='Gastos Gerais'!$E$4:$E$999),-('Gastos Gerais'!$C$4:$C$999))</f>
        <v>0</v>
      </c>
      <c r="AG160" s="149">
        <f>SUMPRODUCT(-('Gastos Gerais'!$B$4:$B$999=Analítico!$B160),-(Analítico!AG$1&gt;='Gastos Gerais'!$D$4:$D$999),-(Analítico!AG$1&lt;='Gastos Gerais'!$E$4:$E$999),-('Gastos Gerais'!$C$4:$C$999))</f>
        <v>0</v>
      </c>
      <c r="AH160" s="149">
        <f>SUMPRODUCT(-('Gastos Gerais'!$B$4:$B$999=Analítico!$B160),-(Analítico!AH$1&gt;='Gastos Gerais'!$D$4:$D$999),-(Analítico!AH$1&lt;='Gastos Gerais'!$E$4:$E$999),-('Gastos Gerais'!$C$4:$C$999))</f>
        <v>0</v>
      </c>
      <c r="AI160" s="149">
        <f>SUMPRODUCT(-('Gastos Gerais'!$B$4:$B$999=Analítico!$B160),-(Analítico!AI$1&gt;='Gastos Gerais'!$D$4:$D$999),-(Analítico!AI$1&lt;='Gastos Gerais'!$E$4:$E$999),-('Gastos Gerais'!$C$4:$C$999))</f>
        <v>0</v>
      </c>
      <c r="AJ160" s="149">
        <f>SUMPRODUCT(-('Gastos Gerais'!$B$4:$B$999=Analítico!$B160),-(Analítico!AJ$1&gt;='Gastos Gerais'!$D$4:$D$999),-(Analítico!AJ$1&lt;='Gastos Gerais'!$E$4:$E$999),-('Gastos Gerais'!$C$4:$C$999))</f>
        <v>0</v>
      </c>
      <c r="AK160" s="149">
        <f>SUMPRODUCT(-('Gastos Gerais'!$B$4:$B$999=Analítico!$B160),-(Analítico!AK$1&gt;='Gastos Gerais'!$D$4:$D$999),-(Analítico!AK$1&lt;='Gastos Gerais'!$E$4:$E$999),-('Gastos Gerais'!$C$4:$C$999))</f>
        <v>0</v>
      </c>
      <c r="AL160" s="149">
        <f>SUMPRODUCT(-('Gastos Gerais'!$B$4:$B$999=Analítico!$B160),-(Analítico!AL$1&gt;='Gastos Gerais'!$D$4:$D$999),-(Analítico!AL$1&lt;='Gastos Gerais'!$E$4:$E$999),-('Gastos Gerais'!$C$4:$C$999))</f>
        <v>0</v>
      </c>
      <c r="AM160" s="149">
        <f>SUMPRODUCT(-('Gastos Gerais'!$B$4:$B$999=Analítico!$B160),-(Analítico!AM$1&gt;='Gastos Gerais'!$D$4:$D$999),-(Analítico!AM$1&lt;='Gastos Gerais'!$E$4:$E$999),-('Gastos Gerais'!$C$4:$C$999))</f>
        <v>38000</v>
      </c>
      <c r="AN160" s="149">
        <f>SUMPRODUCT(-('Gastos Gerais'!$B$4:$B$999=Analítico!$B160),-(Analítico!AN$1&gt;='Gastos Gerais'!$D$4:$D$999),-(Analítico!AN$1&lt;='Gastos Gerais'!$E$4:$E$999),-('Gastos Gerais'!$C$4:$C$999))</f>
        <v>38000</v>
      </c>
      <c r="AO160" s="149">
        <f>SUMPRODUCT(-('Gastos Gerais'!$B$4:$B$999=Analítico!$B160),-(Analítico!AO$1&gt;='Gastos Gerais'!$D$4:$D$999),-(Analítico!AO$1&lt;='Gastos Gerais'!$E$4:$E$999),-('Gastos Gerais'!$C$4:$C$999))</f>
        <v>0</v>
      </c>
      <c r="AP160" s="149">
        <f>SUMPRODUCT(-('Gastos Gerais'!$B$4:$B$999=Analítico!$B160),-(Analítico!AP$1&gt;='Gastos Gerais'!$D$4:$D$999),-(Analítico!AP$1&lt;='Gastos Gerais'!$E$4:$E$999),-('Gastos Gerais'!$C$4:$C$999))</f>
        <v>0</v>
      </c>
      <c r="AQ160" s="149">
        <f>SUMPRODUCT(-('Gastos Gerais'!$B$4:$B$999=Analítico!$B160),-(Analítico!AQ$1&gt;='Gastos Gerais'!$D$4:$D$999),-(Analítico!AQ$1&lt;='Gastos Gerais'!$E$4:$E$999),-('Gastos Gerais'!$C$4:$C$999))</f>
        <v>0</v>
      </c>
      <c r="AR160" s="149">
        <f>SUMPRODUCT(-('Gastos Gerais'!$B$4:$B$999=Analítico!$B160),-(Analítico!AR$1&gt;='Gastos Gerais'!$D$4:$D$999),-(Analítico!AR$1&lt;='Gastos Gerais'!$E$4:$E$999),-('Gastos Gerais'!$C$4:$C$999))</f>
        <v>0</v>
      </c>
      <c r="AS160" s="149">
        <f>SUMPRODUCT(-('Gastos Gerais'!$B$4:$B$999=Analítico!$B160),-(Analítico!AS$1&gt;='Gastos Gerais'!$D$4:$D$999),-(Analítico!AS$1&lt;='Gastos Gerais'!$E$4:$E$999),-('Gastos Gerais'!$C$4:$C$999))</f>
        <v>0</v>
      </c>
      <c r="AT160" s="149">
        <f>SUMPRODUCT(-('Gastos Gerais'!$B$4:$B$999=Analítico!$B160),-(Analítico!AT$1&gt;='Gastos Gerais'!$D$4:$D$999),-(Analítico!AT$1&lt;='Gastos Gerais'!$E$4:$E$999),-('Gastos Gerais'!$C$4:$C$999))</f>
        <v>0</v>
      </c>
      <c r="AU160" s="149">
        <f>SUMPRODUCT(-('Gastos Gerais'!$B$4:$B$999=Analítico!$B160),-(Analítico!AU$1&gt;='Gastos Gerais'!$D$4:$D$999),-(Analítico!AU$1&lt;='Gastos Gerais'!$E$4:$E$999),-('Gastos Gerais'!$C$4:$C$999))</f>
        <v>0</v>
      </c>
      <c r="AV160" s="149">
        <f>SUMPRODUCT(-('Gastos Gerais'!$B$4:$B$999=Analítico!$B160),-(Analítico!AV$1&gt;='Gastos Gerais'!$D$4:$D$999),-(Analítico!AV$1&lt;='Gastos Gerais'!$E$4:$E$999),-('Gastos Gerais'!$C$4:$C$999))</f>
        <v>0</v>
      </c>
      <c r="AW160" s="149">
        <f>SUMPRODUCT(-('Gastos Gerais'!$B$4:$B$999=Analítico!$B160),-(Analítico!AW$1&gt;='Gastos Gerais'!$D$4:$D$999),-(Analítico!AW$1&lt;='Gastos Gerais'!$E$4:$E$999),-('Gastos Gerais'!$C$4:$C$999))</f>
        <v>0</v>
      </c>
      <c r="AX160" s="149">
        <f>SUMPRODUCT(-('Gastos Gerais'!$B$4:$B$999=Analítico!$B160),-(Analítico!AX$1&gt;='Gastos Gerais'!$D$4:$D$999),-(Analítico!AX$1&lt;='Gastos Gerais'!$E$4:$E$999),-('Gastos Gerais'!$C$4:$C$999))</f>
        <v>0</v>
      </c>
      <c r="AY160" s="144">
        <f t="shared" si="53"/>
        <v>228000</v>
      </c>
      <c r="AZ160" s="156">
        <f t="shared" ca="1" si="55"/>
        <v>1.9029954047960125E-3</v>
      </c>
      <c r="BJ160" s="247"/>
      <c r="BK160" s="247"/>
    </row>
    <row r="161" spans="1:63" s="99" customFormat="1" ht="23.25" customHeight="1">
      <c r="A161" s="216" t="s">
        <v>439</v>
      </c>
      <c r="B161" s="219" t="s">
        <v>508</v>
      </c>
      <c r="C161" s="149">
        <f>SUMPRODUCT(-('Gastos Gerais'!$B$4:$B$999=Analítico!$B161),-(Analítico!C$1&gt;='Gastos Gerais'!$D$4:$D$999),-(Analítico!C$1&lt;='Gastos Gerais'!$E$4:$E$999),-('Gastos Gerais'!$C$4:$C$999))</f>
        <v>0</v>
      </c>
      <c r="D161" s="149">
        <f>SUMPRODUCT(-('Gastos Gerais'!$B$4:$B$999=Analítico!$B161),-(Analítico!D$1&gt;='Gastos Gerais'!$D$4:$D$999),-(Analítico!D$1&lt;='Gastos Gerais'!$E$4:$E$999),-('Gastos Gerais'!$C$4:$C$999))</f>
        <v>0</v>
      </c>
      <c r="E161" s="149">
        <f>SUMPRODUCT(-('Gastos Gerais'!$B$4:$B$999=Analítico!$B161),-(Analítico!E$1&gt;='Gastos Gerais'!$D$4:$D$999),-(Analítico!E$1&lt;='Gastos Gerais'!$E$4:$E$999),-('Gastos Gerais'!$C$4:$C$999))</f>
        <v>0</v>
      </c>
      <c r="F161" s="149">
        <f>SUMPRODUCT(-('Gastos Gerais'!$B$4:$B$999=Analítico!$B161),-(Analítico!F$1&gt;='Gastos Gerais'!$D$4:$D$999),-(Analítico!F$1&lt;='Gastos Gerais'!$E$4:$E$999),-('Gastos Gerais'!$C$4:$C$999))</f>
        <v>6000</v>
      </c>
      <c r="G161" s="149">
        <f>SUMPRODUCT(-('Gastos Gerais'!$B$4:$B$999=Analítico!$B161),-(Analítico!G$1&gt;='Gastos Gerais'!$D$4:$D$999),-(Analítico!G$1&lt;='Gastos Gerais'!$E$4:$E$999),-('Gastos Gerais'!$C$4:$C$999))</f>
        <v>6000</v>
      </c>
      <c r="H161" s="149">
        <f>SUMPRODUCT(-('Gastos Gerais'!$B$4:$B$999=Analítico!$B161),-(Analítico!H$1&gt;='Gastos Gerais'!$D$4:$D$999),-(Analítico!H$1&lt;='Gastos Gerais'!$E$4:$E$999),-('Gastos Gerais'!$C$4:$C$999))</f>
        <v>6000</v>
      </c>
      <c r="I161" s="149">
        <f>SUMPRODUCT(-('Gastos Gerais'!$B$4:$B$999=Analítico!$B161),-(Analítico!I$1&gt;='Gastos Gerais'!$D$4:$D$999),-(Analítico!I$1&lt;='Gastos Gerais'!$E$4:$E$999),-('Gastos Gerais'!$C$4:$C$999))</f>
        <v>6000</v>
      </c>
      <c r="J161" s="149">
        <f>SUMPRODUCT(-('Gastos Gerais'!$B$4:$B$999=Analítico!$B161),-(Analítico!J$1&gt;='Gastos Gerais'!$D$4:$D$999),-(Analítico!J$1&lt;='Gastos Gerais'!$E$4:$E$999),-('Gastos Gerais'!$C$4:$C$999))</f>
        <v>6000</v>
      </c>
      <c r="K161" s="149">
        <f>SUMPRODUCT(-('Gastos Gerais'!$B$4:$B$999=Analítico!$B161),-(Analítico!K$1&gt;='Gastos Gerais'!$D$4:$D$999),-(Analítico!K$1&lt;='Gastos Gerais'!$E$4:$E$999),-('Gastos Gerais'!$C$4:$C$999))</f>
        <v>6000</v>
      </c>
      <c r="L161" s="149">
        <f>SUMPRODUCT(-('Gastos Gerais'!$B$4:$B$999=Analítico!$B161),-(Analítico!L$1&gt;='Gastos Gerais'!$D$4:$D$999),-(Analítico!L$1&lt;='Gastos Gerais'!$E$4:$E$999),-('Gastos Gerais'!$C$4:$C$999))</f>
        <v>6000</v>
      </c>
      <c r="M161" s="149">
        <f>SUMPRODUCT(-('Gastos Gerais'!$B$4:$B$999=Analítico!$B161),-(Analítico!M$1&gt;='Gastos Gerais'!$D$4:$D$999),-(Analítico!M$1&lt;='Gastos Gerais'!$E$4:$E$999),-('Gastos Gerais'!$C$4:$C$999))</f>
        <v>6000</v>
      </c>
      <c r="N161" s="149">
        <f>SUMPRODUCT(-('Gastos Gerais'!$B$4:$B$999=Analítico!$B161),-(Analítico!N$1&gt;='Gastos Gerais'!$D$4:$D$999),-(Analítico!N$1&lt;='Gastos Gerais'!$E$4:$E$999),-('Gastos Gerais'!$C$4:$C$999))</f>
        <v>6000</v>
      </c>
      <c r="O161" s="149">
        <f>SUMPRODUCT(-('Gastos Gerais'!$B$4:$B$999=Analítico!$B161),-(Analítico!O$1&gt;='Gastos Gerais'!$D$4:$D$999),-(Analítico!O$1&lt;='Gastos Gerais'!$E$4:$E$999),-('Gastos Gerais'!$C$4:$C$999))</f>
        <v>6000</v>
      </c>
      <c r="P161" s="149">
        <f>SUMPRODUCT(-('Gastos Gerais'!$B$4:$B$999=Analítico!$B161),-(Analítico!P$1&gt;='Gastos Gerais'!$D$4:$D$999),-(Analítico!P$1&lt;='Gastos Gerais'!$E$4:$E$999),-('Gastos Gerais'!$C$4:$C$999))</f>
        <v>6000</v>
      </c>
      <c r="Q161" s="149">
        <f>SUMPRODUCT(-('Gastos Gerais'!$B$4:$B$999=Analítico!$B161),-(Analítico!Q$1&gt;='Gastos Gerais'!$D$4:$D$999),-(Analítico!Q$1&lt;='Gastos Gerais'!$E$4:$E$999),-('Gastos Gerais'!$C$4:$C$999))</f>
        <v>6000</v>
      </c>
      <c r="R161" s="149">
        <f>SUMPRODUCT(-('Gastos Gerais'!$B$4:$B$999=Analítico!$B161),-(Analítico!R$1&gt;='Gastos Gerais'!$D$4:$D$999),-(Analítico!R$1&lt;='Gastos Gerais'!$E$4:$E$999),-('Gastos Gerais'!$C$4:$C$999))</f>
        <v>6000</v>
      </c>
      <c r="S161" s="149">
        <f>SUMPRODUCT(-('Gastos Gerais'!$B$4:$B$999=Analítico!$B161),-(Analítico!S$1&gt;='Gastos Gerais'!$D$4:$D$999),-(Analítico!S$1&lt;='Gastos Gerais'!$E$4:$E$999),-('Gastos Gerais'!$C$4:$C$999))</f>
        <v>6000</v>
      </c>
      <c r="T161" s="149">
        <f>SUMPRODUCT(-('Gastos Gerais'!$B$4:$B$999=Analítico!$B161),-(Analítico!T$1&gt;='Gastos Gerais'!$D$4:$D$999),-(Analítico!T$1&lt;='Gastos Gerais'!$E$4:$E$999),-('Gastos Gerais'!$C$4:$C$999))</f>
        <v>6000</v>
      </c>
      <c r="U161" s="149">
        <f>SUMPRODUCT(-('Gastos Gerais'!$B$4:$B$999=Analítico!$B161),-(Analítico!U$1&gt;='Gastos Gerais'!$D$4:$D$999),-(Analítico!U$1&lt;='Gastos Gerais'!$E$4:$E$999),-('Gastos Gerais'!$C$4:$C$999))</f>
        <v>6000</v>
      </c>
      <c r="V161" s="149">
        <f>SUMPRODUCT(-('Gastos Gerais'!$B$4:$B$999=Analítico!$B161),-(Analítico!V$1&gt;='Gastos Gerais'!$D$4:$D$999),-(Analítico!V$1&lt;='Gastos Gerais'!$E$4:$E$999),-('Gastos Gerais'!$C$4:$C$999))</f>
        <v>6000</v>
      </c>
      <c r="W161" s="149">
        <f>SUMPRODUCT(-('Gastos Gerais'!$B$4:$B$999=Analítico!$B161),-(Analítico!W$1&gt;='Gastos Gerais'!$D$4:$D$999),-(Analítico!W$1&lt;='Gastos Gerais'!$E$4:$E$999),-('Gastos Gerais'!$C$4:$C$999))</f>
        <v>6000</v>
      </c>
      <c r="X161" s="149">
        <f>SUMPRODUCT(-('Gastos Gerais'!$B$4:$B$999=Analítico!$B161),-(Analítico!X$1&gt;='Gastos Gerais'!$D$4:$D$999),-(Analítico!X$1&lt;='Gastos Gerais'!$E$4:$E$999),-('Gastos Gerais'!$C$4:$C$999))</f>
        <v>6000</v>
      </c>
      <c r="Y161" s="149">
        <f>SUMPRODUCT(-('Gastos Gerais'!$B$4:$B$999=Analítico!$B161),-(Analítico!Y$1&gt;='Gastos Gerais'!$D$4:$D$999),-(Analítico!Y$1&lt;='Gastos Gerais'!$E$4:$E$999),-('Gastos Gerais'!$C$4:$C$999))</f>
        <v>6000</v>
      </c>
      <c r="Z161" s="149">
        <f>SUMPRODUCT(-('Gastos Gerais'!$B$4:$B$999=Analítico!$B161),-(Analítico!Z$1&gt;='Gastos Gerais'!$D$4:$D$999),-(Analítico!Z$1&lt;='Gastos Gerais'!$E$4:$E$999),-('Gastos Gerais'!$C$4:$C$999))</f>
        <v>6000</v>
      </c>
      <c r="AA161" s="149">
        <f>SUMPRODUCT(-('Gastos Gerais'!$B$4:$B$999=Analítico!$B161),-(Analítico!AA$1&gt;='Gastos Gerais'!$D$4:$D$999),-(Analítico!AA$1&lt;='Gastos Gerais'!$E$4:$E$999),-('Gastos Gerais'!$C$4:$C$999))</f>
        <v>6000</v>
      </c>
      <c r="AB161" s="149">
        <f>SUMPRODUCT(-('Gastos Gerais'!$B$4:$B$999=Analítico!$B161),-(Analítico!AB$1&gt;='Gastos Gerais'!$D$4:$D$999),-(Analítico!AB$1&lt;='Gastos Gerais'!$E$4:$E$999),-('Gastos Gerais'!$C$4:$C$999))</f>
        <v>6000</v>
      </c>
      <c r="AC161" s="149">
        <f>SUMPRODUCT(-('Gastos Gerais'!$B$4:$B$999=Analítico!$B161),-(Analítico!AC$1&gt;='Gastos Gerais'!$D$4:$D$999),-(Analítico!AC$1&lt;='Gastos Gerais'!$E$4:$E$999),-('Gastos Gerais'!$C$4:$C$999))</f>
        <v>6000</v>
      </c>
      <c r="AD161" s="149">
        <f>SUMPRODUCT(-('Gastos Gerais'!$B$4:$B$999=Analítico!$B161),-(Analítico!AD$1&gt;='Gastos Gerais'!$D$4:$D$999),-(Analítico!AD$1&lt;='Gastos Gerais'!$E$4:$E$999),-('Gastos Gerais'!$C$4:$C$999))</f>
        <v>6000</v>
      </c>
      <c r="AE161" s="149">
        <f>SUMPRODUCT(-('Gastos Gerais'!$B$4:$B$999=Analítico!$B161),-(Analítico!AE$1&gt;='Gastos Gerais'!$D$4:$D$999),-(Analítico!AE$1&lt;='Gastos Gerais'!$E$4:$E$999),-('Gastos Gerais'!$C$4:$C$999))</f>
        <v>6000</v>
      </c>
      <c r="AF161" s="149">
        <f>SUMPRODUCT(-('Gastos Gerais'!$B$4:$B$999=Analítico!$B161),-(Analítico!AF$1&gt;='Gastos Gerais'!$D$4:$D$999),-(Analítico!AF$1&lt;='Gastos Gerais'!$E$4:$E$999),-('Gastos Gerais'!$C$4:$C$999))</f>
        <v>6000</v>
      </c>
      <c r="AG161" s="149">
        <f>SUMPRODUCT(-('Gastos Gerais'!$B$4:$B$999=Analítico!$B161),-(Analítico!AG$1&gt;='Gastos Gerais'!$D$4:$D$999),-(Analítico!AG$1&lt;='Gastos Gerais'!$E$4:$E$999),-('Gastos Gerais'!$C$4:$C$999))</f>
        <v>6000</v>
      </c>
      <c r="AH161" s="149">
        <f>SUMPRODUCT(-('Gastos Gerais'!$B$4:$B$999=Analítico!$B161),-(Analítico!AH$1&gt;='Gastos Gerais'!$D$4:$D$999),-(Analítico!AH$1&lt;='Gastos Gerais'!$E$4:$E$999),-('Gastos Gerais'!$C$4:$C$999))</f>
        <v>6000</v>
      </c>
      <c r="AI161" s="149">
        <f>SUMPRODUCT(-('Gastos Gerais'!$B$4:$B$999=Analítico!$B161),-(Analítico!AI$1&gt;='Gastos Gerais'!$D$4:$D$999),-(Analítico!AI$1&lt;='Gastos Gerais'!$E$4:$E$999),-('Gastos Gerais'!$C$4:$C$999))</f>
        <v>6000</v>
      </c>
      <c r="AJ161" s="149">
        <f>SUMPRODUCT(-('Gastos Gerais'!$B$4:$B$999=Analítico!$B161),-(Analítico!AJ$1&gt;='Gastos Gerais'!$D$4:$D$999),-(Analítico!AJ$1&lt;='Gastos Gerais'!$E$4:$E$999),-('Gastos Gerais'!$C$4:$C$999))</f>
        <v>6000</v>
      </c>
      <c r="AK161" s="149">
        <f>SUMPRODUCT(-('Gastos Gerais'!$B$4:$B$999=Analítico!$B161),-(Analítico!AK$1&gt;='Gastos Gerais'!$D$4:$D$999),-(Analítico!AK$1&lt;='Gastos Gerais'!$E$4:$E$999),-('Gastos Gerais'!$C$4:$C$999))</f>
        <v>6000</v>
      </c>
      <c r="AL161" s="149">
        <f>SUMPRODUCT(-('Gastos Gerais'!$B$4:$B$999=Analítico!$B161),-(Analítico!AL$1&gt;='Gastos Gerais'!$D$4:$D$999),-(Analítico!AL$1&lt;='Gastos Gerais'!$E$4:$E$999),-('Gastos Gerais'!$C$4:$C$999))</f>
        <v>6000</v>
      </c>
      <c r="AM161" s="149">
        <f>SUMPRODUCT(-('Gastos Gerais'!$B$4:$B$999=Analítico!$B161),-(Analítico!AM$1&gt;='Gastos Gerais'!$D$4:$D$999),-(Analítico!AM$1&lt;='Gastos Gerais'!$E$4:$E$999),-('Gastos Gerais'!$C$4:$C$999))</f>
        <v>6000</v>
      </c>
      <c r="AN161" s="149">
        <f>SUMPRODUCT(-('Gastos Gerais'!$B$4:$B$999=Analítico!$B161),-(Analítico!AN$1&gt;='Gastos Gerais'!$D$4:$D$999),-(Analítico!AN$1&lt;='Gastos Gerais'!$E$4:$E$999),-('Gastos Gerais'!$C$4:$C$999))</f>
        <v>6000</v>
      </c>
      <c r="AO161" s="149">
        <f>SUMPRODUCT(-('Gastos Gerais'!$B$4:$B$999=Analítico!$B161),-(Analítico!AO$1&gt;='Gastos Gerais'!$D$4:$D$999),-(Analítico!AO$1&lt;='Gastos Gerais'!$E$4:$E$999),-('Gastos Gerais'!$C$4:$C$999))</f>
        <v>6000</v>
      </c>
      <c r="AP161" s="149">
        <f>SUMPRODUCT(-('Gastos Gerais'!$B$4:$B$999=Analítico!$B161),-(Analítico!AP$1&gt;='Gastos Gerais'!$D$4:$D$999),-(Analítico!AP$1&lt;='Gastos Gerais'!$E$4:$E$999),-('Gastos Gerais'!$C$4:$C$999))</f>
        <v>6000</v>
      </c>
      <c r="AQ161" s="149">
        <f>SUMPRODUCT(-('Gastos Gerais'!$B$4:$B$999=Analítico!$B161),-(Analítico!AQ$1&gt;='Gastos Gerais'!$D$4:$D$999),-(Analítico!AQ$1&lt;='Gastos Gerais'!$E$4:$E$999),-('Gastos Gerais'!$C$4:$C$999))</f>
        <v>6000</v>
      </c>
      <c r="AR161" s="149">
        <f>SUMPRODUCT(-('Gastos Gerais'!$B$4:$B$999=Analítico!$B161),-(Analítico!AR$1&gt;='Gastos Gerais'!$D$4:$D$999),-(Analítico!AR$1&lt;='Gastos Gerais'!$E$4:$E$999),-('Gastos Gerais'!$C$4:$C$999))</f>
        <v>6000</v>
      </c>
      <c r="AS161" s="149">
        <f>SUMPRODUCT(-('Gastos Gerais'!$B$4:$B$999=Analítico!$B161),-(Analítico!AS$1&gt;='Gastos Gerais'!$D$4:$D$999),-(Analítico!AS$1&lt;='Gastos Gerais'!$E$4:$E$999),-('Gastos Gerais'!$C$4:$C$999))</f>
        <v>0</v>
      </c>
      <c r="AT161" s="149">
        <f>SUMPRODUCT(-('Gastos Gerais'!$B$4:$B$999=Analítico!$B161),-(Analítico!AT$1&gt;='Gastos Gerais'!$D$4:$D$999),-(Analítico!AT$1&lt;='Gastos Gerais'!$E$4:$E$999),-('Gastos Gerais'!$C$4:$C$999))</f>
        <v>0</v>
      </c>
      <c r="AU161" s="149">
        <f>SUMPRODUCT(-('Gastos Gerais'!$B$4:$B$999=Analítico!$B161),-(Analítico!AU$1&gt;='Gastos Gerais'!$D$4:$D$999),-(Analítico!AU$1&lt;='Gastos Gerais'!$E$4:$E$999),-('Gastos Gerais'!$C$4:$C$999))</f>
        <v>0</v>
      </c>
      <c r="AV161" s="149">
        <f>SUMPRODUCT(-('Gastos Gerais'!$B$4:$B$999=Analítico!$B161),-(Analítico!AV$1&gt;='Gastos Gerais'!$D$4:$D$999),-(Analítico!AV$1&lt;='Gastos Gerais'!$E$4:$E$999),-('Gastos Gerais'!$C$4:$C$999))</f>
        <v>0</v>
      </c>
      <c r="AW161" s="149">
        <f>SUMPRODUCT(-('Gastos Gerais'!$B$4:$B$999=Analítico!$B161),-(Analítico!AW$1&gt;='Gastos Gerais'!$D$4:$D$999),-(Analítico!AW$1&lt;='Gastos Gerais'!$E$4:$E$999),-('Gastos Gerais'!$C$4:$C$999))</f>
        <v>0</v>
      </c>
      <c r="AX161" s="149">
        <f>SUMPRODUCT(-('Gastos Gerais'!$B$4:$B$999=Analítico!$B161),-(Analítico!AX$1&gt;='Gastos Gerais'!$D$4:$D$999),-(Analítico!AX$1&lt;='Gastos Gerais'!$E$4:$E$999),-('Gastos Gerais'!$C$4:$C$999))</f>
        <v>0</v>
      </c>
      <c r="AY161" s="144">
        <f t="shared" si="53"/>
        <v>234000</v>
      </c>
      <c r="AZ161" s="156">
        <f t="shared" ca="1" si="55"/>
        <v>1.9530742312380129E-3</v>
      </c>
      <c r="BJ161" s="247"/>
      <c r="BK161" s="247"/>
    </row>
    <row r="162" spans="1:63" s="99" customFormat="1" ht="23.25" customHeight="1">
      <c r="A162" s="216" t="s">
        <v>440</v>
      </c>
      <c r="B162" s="219" t="s">
        <v>509</v>
      </c>
      <c r="C162" s="149">
        <f>SUMPRODUCT(-('Gastos Gerais'!$B$4:$B$999=Analítico!$B162),-(Analítico!C$1&gt;='Gastos Gerais'!$D$4:$D$999),-(Analítico!C$1&lt;='Gastos Gerais'!$E$4:$E$999),-('Gastos Gerais'!$C$4:$C$999))</f>
        <v>0</v>
      </c>
      <c r="D162" s="149">
        <f>SUMPRODUCT(-('Gastos Gerais'!$B$4:$B$999=Analítico!$B162),-(Analítico!D$1&gt;='Gastos Gerais'!$D$4:$D$999),-(Analítico!D$1&lt;='Gastos Gerais'!$E$4:$E$999),-('Gastos Gerais'!$C$4:$C$999))</f>
        <v>3500</v>
      </c>
      <c r="E162" s="149">
        <f>SUMPRODUCT(-('Gastos Gerais'!$B$4:$B$999=Analítico!$B162),-(Analítico!E$1&gt;='Gastos Gerais'!$D$4:$D$999),-(Analítico!E$1&lt;='Gastos Gerais'!$E$4:$E$999),-('Gastos Gerais'!$C$4:$C$999))</f>
        <v>3500</v>
      </c>
      <c r="F162" s="149">
        <f>SUMPRODUCT(-('Gastos Gerais'!$B$4:$B$999=Analítico!$B162),-(Analítico!F$1&gt;='Gastos Gerais'!$D$4:$D$999),-(Analítico!F$1&lt;='Gastos Gerais'!$E$4:$E$999),-('Gastos Gerais'!$C$4:$C$999))</f>
        <v>3500</v>
      </c>
      <c r="G162" s="149">
        <f>SUMPRODUCT(-('Gastos Gerais'!$B$4:$B$999=Analítico!$B162),-(Analítico!G$1&gt;='Gastos Gerais'!$D$4:$D$999),-(Analítico!G$1&lt;='Gastos Gerais'!$E$4:$E$999),-('Gastos Gerais'!$C$4:$C$999))</f>
        <v>3500</v>
      </c>
      <c r="H162" s="149">
        <f>SUMPRODUCT(-('Gastos Gerais'!$B$4:$B$999=Analítico!$B162),-(Analítico!H$1&gt;='Gastos Gerais'!$D$4:$D$999),-(Analítico!H$1&lt;='Gastos Gerais'!$E$4:$E$999),-('Gastos Gerais'!$C$4:$C$999))</f>
        <v>3500</v>
      </c>
      <c r="I162" s="149">
        <f>SUMPRODUCT(-('Gastos Gerais'!$B$4:$B$999=Analítico!$B162),-(Analítico!I$1&gt;='Gastos Gerais'!$D$4:$D$999),-(Analítico!I$1&lt;='Gastos Gerais'!$E$4:$E$999),-('Gastos Gerais'!$C$4:$C$999))</f>
        <v>3500</v>
      </c>
      <c r="J162" s="149">
        <f>SUMPRODUCT(-('Gastos Gerais'!$B$4:$B$999=Analítico!$B162),-(Analítico!J$1&gt;='Gastos Gerais'!$D$4:$D$999),-(Analítico!J$1&lt;='Gastos Gerais'!$E$4:$E$999),-('Gastos Gerais'!$C$4:$C$999))</f>
        <v>3500</v>
      </c>
      <c r="K162" s="149">
        <f>SUMPRODUCT(-('Gastos Gerais'!$B$4:$B$999=Analítico!$B162),-(Analítico!K$1&gt;='Gastos Gerais'!$D$4:$D$999),-(Analítico!K$1&lt;='Gastos Gerais'!$E$4:$E$999),-('Gastos Gerais'!$C$4:$C$999))</f>
        <v>3500</v>
      </c>
      <c r="L162" s="149">
        <f>SUMPRODUCT(-('Gastos Gerais'!$B$4:$B$999=Analítico!$B162),-(Analítico!L$1&gt;='Gastos Gerais'!$D$4:$D$999),-(Analítico!L$1&lt;='Gastos Gerais'!$E$4:$E$999),-('Gastos Gerais'!$C$4:$C$999))</f>
        <v>3500</v>
      </c>
      <c r="M162" s="149">
        <f>SUMPRODUCT(-('Gastos Gerais'!$B$4:$B$999=Analítico!$B162),-(Analítico!M$1&gt;='Gastos Gerais'!$D$4:$D$999),-(Analítico!M$1&lt;='Gastos Gerais'!$E$4:$E$999),-('Gastos Gerais'!$C$4:$C$999))</f>
        <v>3500</v>
      </c>
      <c r="N162" s="149">
        <f>SUMPRODUCT(-('Gastos Gerais'!$B$4:$B$999=Analítico!$B162),-(Analítico!N$1&gt;='Gastos Gerais'!$D$4:$D$999),-(Analítico!N$1&lt;='Gastos Gerais'!$E$4:$E$999),-('Gastos Gerais'!$C$4:$C$999))</f>
        <v>3500</v>
      </c>
      <c r="O162" s="149">
        <f>SUMPRODUCT(-('Gastos Gerais'!$B$4:$B$999=Analítico!$B162),-(Analítico!O$1&gt;='Gastos Gerais'!$D$4:$D$999),-(Analítico!O$1&lt;='Gastos Gerais'!$E$4:$E$999),-('Gastos Gerais'!$C$4:$C$999))</f>
        <v>3500</v>
      </c>
      <c r="P162" s="149">
        <f>SUMPRODUCT(-('Gastos Gerais'!$B$4:$B$999=Analítico!$B162),-(Analítico!P$1&gt;='Gastos Gerais'!$D$4:$D$999),-(Analítico!P$1&lt;='Gastos Gerais'!$E$4:$E$999),-('Gastos Gerais'!$C$4:$C$999))</f>
        <v>3500</v>
      </c>
      <c r="Q162" s="149">
        <f>SUMPRODUCT(-('Gastos Gerais'!$B$4:$B$999=Analítico!$B162),-(Analítico!Q$1&gt;='Gastos Gerais'!$D$4:$D$999),-(Analítico!Q$1&lt;='Gastos Gerais'!$E$4:$E$999),-('Gastos Gerais'!$C$4:$C$999))</f>
        <v>3500</v>
      </c>
      <c r="R162" s="149">
        <f>SUMPRODUCT(-('Gastos Gerais'!$B$4:$B$999=Analítico!$B162),-(Analítico!R$1&gt;='Gastos Gerais'!$D$4:$D$999),-(Analítico!R$1&lt;='Gastos Gerais'!$E$4:$E$999),-('Gastos Gerais'!$C$4:$C$999))</f>
        <v>3500</v>
      </c>
      <c r="S162" s="149">
        <f>SUMPRODUCT(-('Gastos Gerais'!$B$4:$B$999=Analítico!$B162),-(Analítico!S$1&gt;='Gastos Gerais'!$D$4:$D$999),-(Analítico!S$1&lt;='Gastos Gerais'!$E$4:$E$999),-('Gastos Gerais'!$C$4:$C$999))</f>
        <v>3500</v>
      </c>
      <c r="T162" s="149">
        <f>SUMPRODUCT(-('Gastos Gerais'!$B$4:$B$999=Analítico!$B162),-(Analítico!T$1&gt;='Gastos Gerais'!$D$4:$D$999),-(Analítico!T$1&lt;='Gastos Gerais'!$E$4:$E$999),-('Gastos Gerais'!$C$4:$C$999))</f>
        <v>3500</v>
      </c>
      <c r="U162" s="149">
        <f>SUMPRODUCT(-('Gastos Gerais'!$B$4:$B$999=Analítico!$B162),-(Analítico!U$1&gt;='Gastos Gerais'!$D$4:$D$999),-(Analítico!U$1&lt;='Gastos Gerais'!$E$4:$E$999),-('Gastos Gerais'!$C$4:$C$999))</f>
        <v>3500</v>
      </c>
      <c r="V162" s="149">
        <f>SUMPRODUCT(-('Gastos Gerais'!$B$4:$B$999=Analítico!$B162),-(Analítico!V$1&gt;='Gastos Gerais'!$D$4:$D$999),-(Analítico!V$1&lt;='Gastos Gerais'!$E$4:$E$999),-('Gastos Gerais'!$C$4:$C$999))</f>
        <v>3500</v>
      </c>
      <c r="W162" s="149">
        <f>SUMPRODUCT(-('Gastos Gerais'!$B$4:$B$999=Analítico!$B162),-(Analítico!W$1&gt;='Gastos Gerais'!$D$4:$D$999),-(Analítico!W$1&lt;='Gastos Gerais'!$E$4:$E$999),-('Gastos Gerais'!$C$4:$C$999))</f>
        <v>3500</v>
      </c>
      <c r="X162" s="149">
        <f>SUMPRODUCT(-('Gastos Gerais'!$B$4:$B$999=Analítico!$B162),-(Analítico!X$1&gt;='Gastos Gerais'!$D$4:$D$999),-(Analítico!X$1&lt;='Gastos Gerais'!$E$4:$E$999),-('Gastos Gerais'!$C$4:$C$999))</f>
        <v>3500</v>
      </c>
      <c r="Y162" s="149">
        <f>SUMPRODUCT(-('Gastos Gerais'!$B$4:$B$999=Analítico!$B162),-(Analítico!Y$1&gt;='Gastos Gerais'!$D$4:$D$999),-(Analítico!Y$1&lt;='Gastos Gerais'!$E$4:$E$999),-('Gastos Gerais'!$C$4:$C$999))</f>
        <v>3500</v>
      </c>
      <c r="Z162" s="149">
        <f>SUMPRODUCT(-('Gastos Gerais'!$B$4:$B$999=Analítico!$B162),-(Analítico!Z$1&gt;='Gastos Gerais'!$D$4:$D$999),-(Analítico!Z$1&lt;='Gastos Gerais'!$E$4:$E$999),-('Gastos Gerais'!$C$4:$C$999))</f>
        <v>3500</v>
      </c>
      <c r="AA162" s="149">
        <f>SUMPRODUCT(-('Gastos Gerais'!$B$4:$B$999=Analítico!$B162),-(Analítico!AA$1&gt;='Gastos Gerais'!$D$4:$D$999),-(Analítico!AA$1&lt;='Gastos Gerais'!$E$4:$E$999),-('Gastos Gerais'!$C$4:$C$999))</f>
        <v>3500</v>
      </c>
      <c r="AB162" s="149">
        <f>SUMPRODUCT(-('Gastos Gerais'!$B$4:$B$999=Analítico!$B162),-(Analítico!AB$1&gt;='Gastos Gerais'!$D$4:$D$999),-(Analítico!AB$1&lt;='Gastos Gerais'!$E$4:$E$999),-('Gastos Gerais'!$C$4:$C$999))</f>
        <v>3500</v>
      </c>
      <c r="AC162" s="149">
        <f>SUMPRODUCT(-('Gastos Gerais'!$B$4:$B$999=Analítico!$B162),-(Analítico!AC$1&gt;='Gastos Gerais'!$D$4:$D$999),-(Analítico!AC$1&lt;='Gastos Gerais'!$E$4:$E$999),-('Gastos Gerais'!$C$4:$C$999))</f>
        <v>3500</v>
      </c>
      <c r="AD162" s="149">
        <f>SUMPRODUCT(-('Gastos Gerais'!$B$4:$B$999=Analítico!$B162),-(Analítico!AD$1&gt;='Gastos Gerais'!$D$4:$D$999),-(Analítico!AD$1&lt;='Gastos Gerais'!$E$4:$E$999),-('Gastos Gerais'!$C$4:$C$999))</f>
        <v>3500</v>
      </c>
      <c r="AE162" s="149">
        <f>SUMPRODUCT(-('Gastos Gerais'!$B$4:$B$999=Analítico!$B162),-(Analítico!AE$1&gt;='Gastos Gerais'!$D$4:$D$999),-(Analítico!AE$1&lt;='Gastos Gerais'!$E$4:$E$999),-('Gastos Gerais'!$C$4:$C$999))</f>
        <v>3500</v>
      </c>
      <c r="AF162" s="149">
        <f>SUMPRODUCT(-('Gastos Gerais'!$B$4:$B$999=Analítico!$B162),-(Analítico!AF$1&gt;='Gastos Gerais'!$D$4:$D$999),-(Analítico!AF$1&lt;='Gastos Gerais'!$E$4:$E$999),-('Gastos Gerais'!$C$4:$C$999))</f>
        <v>3500</v>
      </c>
      <c r="AG162" s="149">
        <f>SUMPRODUCT(-('Gastos Gerais'!$B$4:$B$999=Analítico!$B162),-(Analítico!AG$1&gt;='Gastos Gerais'!$D$4:$D$999),-(Analítico!AG$1&lt;='Gastos Gerais'!$E$4:$E$999),-('Gastos Gerais'!$C$4:$C$999))</f>
        <v>3500</v>
      </c>
      <c r="AH162" s="149">
        <f>SUMPRODUCT(-('Gastos Gerais'!$B$4:$B$999=Analítico!$B162),-(Analítico!AH$1&gt;='Gastos Gerais'!$D$4:$D$999),-(Analítico!AH$1&lt;='Gastos Gerais'!$E$4:$E$999),-('Gastos Gerais'!$C$4:$C$999))</f>
        <v>3500</v>
      </c>
      <c r="AI162" s="149">
        <f>SUMPRODUCT(-('Gastos Gerais'!$B$4:$B$999=Analítico!$B162),-(Analítico!AI$1&gt;='Gastos Gerais'!$D$4:$D$999),-(Analítico!AI$1&lt;='Gastos Gerais'!$E$4:$E$999),-('Gastos Gerais'!$C$4:$C$999))</f>
        <v>3500</v>
      </c>
      <c r="AJ162" s="149">
        <f>SUMPRODUCT(-('Gastos Gerais'!$B$4:$B$999=Analítico!$B162),-(Analítico!AJ$1&gt;='Gastos Gerais'!$D$4:$D$999),-(Analítico!AJ$1&lt;='Gastos Gerais'!$E$4:$E$999),-('Gastos Gerais'!$C$4:$C$999))</f>
        <v>3500</v>
      </c>
      <c r="AK162" s="149">
        <f>SUMPRODUCT(-('Gastos Gerais'!$B$4:$B$999=Analítico!$B162),-(Analítico!AK$1&gt;='Gastos Gerais'!$D$4:$D$999),-(Analítico!AK$1&lt;='Gastos Gerais'!$E$4:$E$999),-('Gastos Gerais'!$C$4:$C$999))</f>
        <v>3500</v>
      </c>
      <c r="AL162" s="149">
        <f>SUMPRODUCT(-('Gastos Gerais'!$B$4:$B$999=Analítico!$B162),-(Analítico!AL$1&gt;='Gastos Gerais'!$D$4:$D$999),-(Analítico!AL$1&lt;='Gastos Gerais'!$E$4:$E$999),-('Gastos Gerais'!$C$4:$C$999))</f>
        <v>3500</v>
      </c>
      <c r="AM162" s="149">
        <f>SUMPRODUCT(-('Gastos Gerais'!$B$4:$B$999=Analítico!$B162),-(Analítico!AM$1&gt;='Gastos Gerais'!$D$4:$D$999),-(Analítico!AM$1&lt;='Gastos Gerais'!$E$4:$E$999),-('Gastos Gerais'!$C$4:$C$999))</f>
        <v>3500</v>
      </c>
      <c r="AN162" s="149">
        <f>SUMPRODUCT(-('Gastos Gerais'!$B$4:$B$999=Analítico!$B162),-(Analítico!AN$1&gt;='Gastos Gerais'!$D$4:$D$999),-(Analítico!AN$1&lt;='Gastos Gerais'!$E$4:$E$999),-('Gastos Gerais'!$C$4:$C$999))</f>
        <v>3500</v>
      </c>
      <c r="AO162" s="149">
        <f>SUMPRODUCT(-('Gastos Gerais'!$B$4:$B$999=Analítico!$B162),-(Analítico!AO$1&gt;='Gastos Gerais'!$D$4:$D$999),-(Analítico!AO$1&lt;='Gastos Gerais'!$E$4:$E$999),-('Gastos Gerais'!$C$4:$C$999))</f>
        <v>3500</v>
      </c>
      <c r="AP162" s="149">
        <f>SUMPRODUCT(-('Gastos Gerais'!$B$4:$B$999=Analítico!$B162),-(Analítico!AP$1&gt;='Gastos Gerais'!$D$4:$D$999),-(Analítico!AP$1&lt;='Gastos Gerais'!$E$4:$E$999),-('Gastos Gerais'!$C$4:$C$999))</f>
        <v>3500</v>
      </c>
      <c r="AQ162" s="149">
        <f>SUMPRODUCT(-('Gastos Gerais'!$B$4:$B$999=Analítico!$B162),-(Analítico!AQ$1&gt;='Gastos Gerais'!$D$4:$D$999),-(Analítico!AQ$1&lt;='Gastos Gerais'!$E$4:$E$999),-('Gastos Gerais'!$C$4:$C$999))</f>
        <v>3500</v>
      </c>
      <c r="AR162" s="149">
        <f>SUMPRODUCT(-('Gastos Gerais'!$B$4:$B$999=Analítico!$B162),-(Analítico!AR$1&gt;='Gastos Gerais'!$D$4:$D$999),-(Analítico!AR$1&lt;='Gastos Gerais'!$E$4:$E$999),-('Gastos Gerais'!$C$4:$C$999))</f>
        <v>3500</v>
      </c>
      <c r="AS162" s="149">
        <f>SUMPRODUCT(-('Gastos Gerais'!$B$4:$B$999=Analítico!$B162),-(Analítico!AS$1&gt;='Gastos Gerais'!$D$4:$D$999),-(Analítico!AS$1&lt;='Gastos Gerais'!$E$4:$E$999),-('Gastos Gerais'!$C$4:$C$999))</f>
        <v>0</v>
      </c>
      <c r="AT162" s="149">
        <f>SUMPRODUCT(-('Gastos Gerais'!$B$4:$B$999=Analítico!$B162),-(Analítico!AT$1&gt;='Gastos Gerais'!$D$4:$D$999),-(Analítico!AT$1&lt;='Gastos Gerais'!$E$4:$E$999),-('Gastos Gerais'!$C$4:$C$999))</f>
        <v>0</v>
      </c>
      <c r="AU162" s="149">
        <f>SUMPRODUCT(-('Gastos Gerais'!$B$4:$B$999=Analítico!$B162),-(Analítico!AU$1&gt;='Gastos Gerais'!$D$4:$D$999),-(Analítico!AU$1&lt;='Gastos Gerais'!$E$4:$E$999),-('Gastos Gerais'!$C$4:$C$999))</f>
        <v>0</v>
      </c>
      <c r="AV162" s="149">
        <f>SUMPRODUCT(-('Gastos Gerais'!$B$4:$B$999=Analítico!$B162),-(Analítico!AV$1&gt;='Gastos Gerais'!$D$4:$D$999),-(Analítico!AV$1&lt;='Gastos Gerais'!$E$4:$E$999),-('Gastos Gerais'!$C$4:$C$999))</f>
        <v>0</v>
      </c>
      <c r="AW162" s="149">
        <f>SUMPRODUCT(-('Gastos Gerais'!$B$4:$B$999=Analítico!$B162),-(Analítico!AW$1&gt;='Gastos Gerais'!$D$4:$D$999),-(Analítico!AW$1&lt;='Gastos Gerais'!$E$4:$E$999),-('Gastos Gerais'!$C$4:$C$999))</f>
        <v>0</v>
      </c>
      <c r="AX162" s="149">
        <f>SUMPRODUCT(-('Gastos Gerais'!$B$4:$B$999=Analítico!$B162),-(Analítico!AX$1&gt;='Gastos Gerais'!$D$4:$D$999),-(Analítico!AX$1&lt;='Gastos Gerais'!$E$4:$E$999),-('Gastos Gerais'!$C$4:$C$999))</f>
        <v>0</v>
      </c>
      <c r="AY162" s="144">
        <f t="shared" si="53"/>
        <v>143500</v>
      </c>
      <c r="AZ162" s="156">
        <f t="shared" ca="1" si="55"/>
        <v>1.1977185990711746E-3</v>
      </c>
      <c r="BJ162" s="247"/>
      <c r="BK162" s="247"/>
    </row>
    <row r="163" spans="1:63" s="173" customFormat="1" ht="23.25" customHeight="1">
      <c r="A163" s="216" t="s">
        <v>441</v>
      </c>
      <c r="B163" s="220" t="s">
        <v>510</v>
      </c>
      <c r="C163" s="149">
        <f>SUMPRODUCT(-('Gastos Gerais'!$B$4:$B$999=Analítico!$B163),-(Analítico!C$1&gt;='Gastos Gerais'!$D$4:$D$999),-(Analítico!C$1&lt;='Gastos Gerais'!$E$4:$E$999),-('Gastos Gerais'!$C$4:$C$999))</f>
        <v>0</v>
      </c>
      <c r="D163" s="149">
        <f>SUMPRODUCT(-('Gastos Gerais'!$B$4:$B$999=Analítico!$B163),-(Analítico!D$1&gt;='Gastos Gerais'!$D$4:$D$999),-(Analítico!D$1&lt;='Gastos Gerais'!$E$4:$E$999),-('Gastos Gerais'!$C$4:$C$999))</f>
        <v>10000</v>
      </c>
      <c r="E163" s="149">
        <f>SUMPRODUCT(-('Gastos Gerais'!$B$4:$B$999=Analítico!$B163),-(Analítico!E$1&gt;='Gastos Gerais'!$D$4:$D$999),-(Analítico!E$1&lt;='Gastos Gerais'!$E$4:$E$999),-('Gastos Gerais'!$C$4:$C$999))</f>
        <v>10000</v>
      </c>
      <c r="F163" s="149">
        <f>SUMPRODUCT(-('Gastos Gerais'!$B$4:$B$999=Analítico!$B163),-(Analítico!F$1&gt;='Gastos Gerais'!$D$4:$D$999),-(Analítico!F$1&lt;='Gastos Gerais'!$E$4:$E$999),-('Gastos Gerais'!$C$4:$C$999))</f>
        <v>10000</v>
      </c>
      <c r="G163" s="149">
        <f>SUMPRODUCT(-('Gastos Gerais'!$B$4:$B$999=Analítico!$B163),-(Analítico!G$1&gt;='Gastos Gerais'!$D$4:$D$999),-(Analítico!G$1&lt;='Gastos Gerais'!$E$4:$E$999),-('Gastos Gerais'!$C$4:$C$999))</f>
        <v>10000</v>
      </c>
      <c r="H163" s="149">
        <f>SUMPRODUCT(-('Gastos Gerais'!$B$4:$B$999=Analítico!$B163),-(Analítico!H$1&gt;='Gastos Gerais'!$D$4:$D$999),-(Analítico!H$1&lt;='Gastos Gerais'!$E$4:$E$999),-('Gastos Gerais'!$C$4:$C$999))</f>
        <v>10000</v>
      </c>
      <c r="I163" s="149">
        <f>SUMPRODUCT(-('Gastos Gerais'!$B$4:$B$999=Analítico!$B163),-(Analítico!I$1&gt;='Gastos Gerais'!$D$4:$D$999),-(Analítico!I$1&lt;='Gastos Gerais'!$E$4:$E$999),-('Gastos Gerais'!$C$4:$C$999))</f>
        <v>0</v>
      </c>
      <c r="J163" s="149">
        <f>SUMPRODUCT(-('Gastos Gerais'!$B$4:$B$999=Analítico!$B163),-(Analítico!J$1&gt;='Gastos Gerais'!$D$4:$D$999),-(Analítico!J$1&lt;='Gastos Gerais'!$E$4:$E$999),-('Gastos Gerais'!$C$4:$C$999))</f>
        <v>0</v>
      </c>
      <c r="K163" s="149">
        <f>SUMPRODUCT(-('Gastos Gerais'!$B$4:$B$999=Analítico!$B163),-(Analítico!K$1&gt;='Gastos Gerais'!$D$4:$D$999),-(Analítico!K$1&lt;='Gastos Gerais'!$E$4:$E$999),-('Gastos Gerais'!$C$4:$C$999))</f>
        <v>0</v>
      </c>
      <c r="L163" s="149">
        <f>SUMPRODUCT(-('Gastos Gerais'!$B$4:$B$999=Analítico!$B163),-(Analítico!L$1&gt;='Gastos Gerais'!$D$4:$D$999),-(Analítico!L$1&lt;='Gastos Gerais'!$E$4:$E$999),-('Gastos Gerais'!$C$4:$C$999))</f>
        <v>0</v>
      </c>
      <c r="M163" s="149">
        <f>SUMPRODUCT(-('Gastos Gerais'!$B$4:$B$999=Analítico!$B163),-(Analítico!M$1&gt;='Gastos Gerais'!$D$4:$D$999),-(Analítico!M$1&lt;='Gastos Gerais'!$E$4:$E$999),-('Gastos Gerais'!$C$4:$C$999))</f>
        <v>0</v>
      </c>
      <c r="N163" s="149">
        <f>SUMPRODUCT(-('Gastos Gerais'!$B$4:$B$999=Analítico!$B163),-(Analítico!N$1&gt;='Gastos Gerais'!$D$4:$D$999),-(Analítico!N$1&lt;='Gastos Gerais'!$E$4:$E$999),-('Gastos Gerais'!$C$4:$C$999))</f>
        <v>0</v>
      </c>
      <c r="O163" s="149">
        <f>SUMPRODUCT(-('Gastos Gerais'!$B$4:$B$999=Analítico!$B163),-(Analítico!O$1&gt;='Gastos Gerais'!$D$4:$D$999),-(Analítico!O$1&lt;='Gastos Gerais'!$E$4:$E$999),-('Gastos Gerais'!$C$4:$C$999))</f>
        <v>0</v>
      </c>
      <c r="P163" s="149">
        <f>SUMPRODUCT(-('Gastos Gerais'!$B$4:$B$999=Analítico!$B163),-(Analítico!P$1&gt;='Gastos Gerais'!$D$4:$D$999),-(Analítico!P$1&lt;='Gastos Gerais'!$E$4:$E$999),-('Gastos Gerais'!$C$4:$C$999))</f>
        <v>0</v>
      </c>
      <c r="Q163" s="149">
        <f>SUMPRODUCT(-('Gastos Gerais'!$B$4:$B$999=Analítico!$B163),-(Analítico!Q$1&gt;='Gastos Gerais'!$D$4:$D$999),-(Analítico!Q$1&lt;='Gastos Gerais'!$E$4:$E$999),-('Gastos Gerais'!$C$4:$C$999))</f>
        <v>0</v>
      </c>
      <c r="R163" s="149">
        <f>SUMPRODUCT(-('Gastos Gerais'!$B$4:$B$999=Analítico!$B163),-(Analítico!R$1&gt;='Gastos Gerais'!$D$4:$D$999),-(Analítico!R$1&lt;='Gastos Gerais'!$E$4:$E$999),-('Gastos Gerais'!$C$4:$C$999))</f>
        <v>0</v>
      </c>
      <c r="S163" s="149">
        <f>SUMPRODUCT(-('Gastos Gerais'!$B$4:$B$999=Analítico!$B163),-(Analítico!S$1&gt;='Gastos Gerais'!$D$4:$D$999),-(Analítico!S$1&lt;='Gastos Gerais'!$E$4:$E$999),-('Gastos Gerais'!$C$4:$C$999))</f>
        <v>0</v>
      </c>
      <c r="T163" s="149">
        <f>SUMPRODUCT(-('Gastos Gerais'!$B$4:$B$999=Analítico!$B163),-(Analítico!T$1&gt;='Gastos Gerais'!$D$4:$D$999),-(Analítico!T$1&lt;='Gastos Gerais'!$E$4:$E$999),-('Gastos Gerais'!$C$4:$C$999))</f>
        <v>0</v>
      </c>
      <c r="U163" s="149">
        <f>SUMPRODUCT(-('Gastos Gerais'!$B$4:$B$999=Analítico!$B163),-(Analítico!U$1&gt;='Gastos Gerais'!$D$4:$D$999),-(Analítico!U$1&lt;='Gastos Gerais'!$E$4:$E$999),-('Gastos Gerais'!$C$4:$C$999))</f>
        <v>0</v>
      </c>
      <c r="V163" s="149">
        <f>SUMPRODUCT(-('Gastos Gerais'!$B$4:$B$999=Analítico!$B163),-(Analítico!V$1&gt;='Gastos Gerais'!$D$4:$D$999),-(Analítico!V$1&lt;='Gastos Gerais'!$E$4:$E$999),-('Gastos Gerais'!$C$4:$C$999))</f>
        <v>0</v>
      </c>
      <c r="W163" s="149">
        <f>SUMPRODUCT(-('Gastos Gerais'!$B$4:$B$999=Analítico!$B163),-(Analítico!W$1&gt;='Gastos Gerais'!$D$4:$D$999),-(Analítico!W$1&lt;='Gastos Gerais'!$E$4:$E$999),-('Gastos Gerais'!$C$4:$C$999))</f>
        <v>0</v>
      </c>
      <c r="X163" s="149">
        <f>SUMPRODUCT(-('Gastos Gerais'!$B$4:$B$999=Analítico!$B163),-(Analítico!X$1&gt;='Gastos Gerais'!$D$4:$D$999),-(Analítico!X$1&lt;='Gastos Gerais'!$E$4:$E$999),-('Gastos Gerais'!$C$4:$C$999))</f>
        <v>0</v>
      </c>
      <c r="Y163" s="149">
        <f>SUMPRODUCT(-('Gastos Gerais'!$B$4:$B$999=Analítico!$B163),-(Analítico!Y$1&gt;='Gastos Gerais'!$D$4:$D$999),-(Analítico!Y$1&lt;='Gastos Gerais'!$E$4:$E$999),-('Gastos Gerais'!$C$4:$C$999))</f>
        <v>0</v>
      </c>
      <c r="Z163" s="149">
        <f>SUMPRODUCT(-('Gastos Gerais'!$B$4:$B$999=Analítico!$B163),-(Analítico!Z$1&gt;='Gastos Gerais'!$D$4:$D$999),-(Analítico!Z$1&lt;='Gastos Gerais'!$E$4:$E$999),-('Gastos Gerais'!$C$4:$C$999))</f>
        <v>0</v>
      </c>
      <c r="AA163" s="149">
        <f>SUMPRODUCT(-('Gastos Gerais'!$B$4:$B$999=Analítico!$B163),-(Analítico!AA$1&gt;='Gastos Gerais'!$D$4:$D$999),-(Analítico!AA$1&lt;='Gastos Gerais'!$E$4:$E$999),-('Gastos Gerais'!$C$4:$C$999))</f>
        <v>0</v>
      </c>
      <c r="AB163" s="149">
        <f>SUMPRODUCT(-('Gastos Gerais'!$B$4:$B$999=Analítico!$B163),-(Analítico!AB$1&gt;='Gastos Gerais'!$D$4:$D$999),-(Analítico!AB$1&lt;='Gastos Gerais'!$E$4:$E$999),-('Gastos Gerais'!$C$4:$C$999))</f>
        <v>0</v>
      </c>
      <c r="AC163" s="149">
        <f>SUMPRODUCT(-('Gastos Gerais'!$B$4:$B$999=Analítico!$B163),-(Analítico!AC$1&gt;='Gastos Gerais'!$D$4:$D$999),-(Analítico!AC$1&lt;='Gastos Gerais'!$E$4:$E$999),-('Gastos Gerais'!$C$4:$C$999))</f>
        <v>0</v>
      </c>
      <c r="AD163" s="149">
        <f>SUMPRODUCT(-('Gastos Gerais'!$B$4:$B$999=Analítico!$B163),-(Analítico!AD$1&gt;='Gastos Gerais'!$D$4:$D$999),-(Analítico!AD$1&lt;='Gastos Gerais'!$E$4:$E$999),-('Gastos Gerais'!$C$4:$C$999))</f>
        <v>0</v>
      </c>
      <c r="AE163" s="149">
        <f>SUMPRODUCT(-('Gastos Gerais'!$B$4:$B$999=Analítico!$B163),-(Analítico!AE$1&gt;='Gastos Gerais'!$D$4:$D$999),-(Analítico!AE$1&lt;='Gastos Gerais'!$E$4:$E$999),-('Gastos Gerais'!$C$4:$C$999))</f>
        <v>0</v>
      </c>
      <c r="AF163" s="149">
        <f>SUMPRODUCT(-('Gastos Gerais'!$B$4:$B$999=Analítico!$B163),-(Analítico!AF$1&gt;='Gastos Gerais'!$D$4:$D$999),-(Analítico!AF$1&lt;='Gastos Gerais'!$E$4:$E$999),-('Gastos Gerais'!$C$4:$C$999))</f>
        <v>0</v>
      </c>
      <c r="AG163" s="149">
        <f>SUMPRODUCT(-('Gastos Gerais'!$B$4:$B$999=Analítico!$B163),-(Analítico!AG$1&gt;='Gastos Gerais'!$D$4:$D$999),-(Analítico!AG$1&lt;='Gastos Gerais'!$E$4:$E$999),-('Gastos Gerais'!$C$4:$C$999))</f>
        <v>0</v>
      </c>
      <c r="AH163" s="149">
        <f>SUMPRODUCT(-('Gastos Gerais'!$B$4:$B$999=Analítico!$B163),-(Analítico!AH$1&gt;='Gastos Gerais'!$D$4:$D$999),-(Analítico!AH$1&lt;='Gastos Gerais'!$E$4:$E$999),-('Gastos Gerais'!$C$4:$C$999))</f>
        <v>0</v>
      </c>
      <c r="AI163" s="149">
        <f>SUMPRODUCT(-('Gastos Gerais'!$B$4:$B$999=Analítico!$B163),-(Analítico!AI$1&gt;='Gastos Gerais'!$D$4:$D$999),-(Analítico!AI$1&lt;='Gastos Gerais'!$E$4:$E$999),-('Gastos Gerais'!$C$4:$C$999))</f>
        <v>0</v>
      </c>
      <c r="AJ163" s="149">
        <f>SUMPRODUCT(-('Gastos Gerais'!$B$4:$B$999=Analítico!$B163),-(Analítico!AJ$1&gt;='Gastos Gerais'!$D$4:$D$999),-(Analítico!AJ$1&lt;='Gastos Gerais'!$E$4:$E$999),-('Gastos Gerais'!$C$4:$C$999))</f>
        <v>0</v>
      </c>
      <c r="AK163" s="149">
        <f>SUMPRODUCT(-('Gastos Gerais'!$B$4:$B$999=Analítico!$B163),-(Analítico!AK$1&gt;='Gastos Gerais'!$D$4:$D$999),-(Analítico!AK$1&lt;='Gastos Gerais'!$E$4:$E$999),-('Gastos Gerais'!$C$4:$C$999))</f>
        <v>0</v>
      </c>
      <c r="AL163" s="149">
        <f>SUMPRODUCT(-('Gastos Gerais'!$B$4:$B$999=Analítico!$B163),-(Analítico!AL$1&gt;='Gastos Gerais'!$D$4:$D$999),-(Analítico!AL$1&lt;='Gastos Gerais'!$E$4:$E$999),-('Gastos Gerais'!$C$4:$C$999))</f>
        <v>0</v>
      </c>
      <c r="AM163" s="149">
        <f>SUMPRODUCT(-('Gastos Gerais'!$B$4:$B$999=Analítico!$B163),-(Analítico!AM$1&gt;='Gastos Gerais'!$D$4:$D$999),-(Analítico!AM$1&lt;='Gastos Gerais'!$E$4:$E$999),-('Gastos Gerais'!$C$4:$C$999))</f>
        <v>0</v>
      </c>
      <c r="AN163" s="149">
        <f>SUMPRODUCT(-('Gastos Gerais'!$B$4:$B$999=Analítico!$B163),-(Analítico!AN$1&gt;='Gastos Gerais'!$D$4:$D$999),-(Analítico!AN$1&lt;='Gastos Gerais'!$E$4:$E$999),-('Gastos Gerais'!$C$4:$C$999))</f>
        <v>0</v>
      </c>
      <c r="AO163" s="149">
        <f>SUMPRODUCT(-('Gastos Gerais'!$B$4:$B$999=Analítico!$B163),-(Analítico!AO$1&gt;='Gastos Gerais'!$D$4:$D$999),-(Analítico!AO$1&lt;='Gastos Gerais'!$E$4:$E$999),-('Gastos Gerais'!$C$4:$C$999))</f>
        <v>0</v>
      </c>
      <c r="AP163" s="149">
        <f>SUMPRODUCT(-('Gastos Gerais'!$B$4:$B$999=Analítico!$B163),-(Analítico!AP$1&gt;='Gastos Gerais'!$D$4:$D$999),-(Analítico!AP$1&lt;='Gastos Gerais'!$E$4:$E$999),-('Gastos Gerais'!$C$4:$C$999))</f>
        <v>0</v>
      </c>
      <c r="AQ163" s="149">
        <f>SUMPRODUCT(-('Gastos Gerais'!$B$4:$B$999=Analítico!$B163),-(Analítico!AQ$1&gt;='Gastos Gerais'!$D$4:$D$999),-(Analítico!AQ$1&lt;='Gastos Gerais'!$E$4:$E$999),-('Gastos Gerais'!$C$4:$C$999))</f>
        <v>0</v>
      </c>
      <c r="AR163" s="149">
        <f>SUMPRODUCT(-('Gastos Gerais'!$B$4:$B$999=Analítico!$B163),-(Analítico!AR$1&gt;='Gastos Gerais'!$D$4:$D$999),-(Analítico!AR$1&lt;='Gastos Gerais'!$E$4:$E$999),-('Gastos Gerais'!$C$4:$C$999))</f>
        <v>0</v>
      </c>
      <c r="AS163" s="149">
        <f>SUMPRODUCT(-('Gastos Gerais'!$B$4:$B$999=Analítico!$B163),-(Analítico!AS$1&gt;='Gastos Gerais'!$D$4:$D$999),-(Analítico!AS$1&lt;='Gastos Gerais'!$E$4:$E$999),-('Gastos Gerais'!$C$4:$C$999))</f>
        <v>0</v>
      </c>
      <c r="AT163" s="149">
        <f>SUMPRODUCT(-('Gastos Gerais'!$B$4:$B$999=Analítico!$B163),-(Analítico!AT$1&gt;='Gastos Gerais'!$D$4:$D$999),-(Analítico!AT$1&lt;='Gastos Gerais'!$E$4:$E$999),-('Gastos Gerais'!$C$4:$C$999))</f>
        <v>0</v>
      </c>
      <c r="AU163" s="149">
        <f>SUMPRODUCT(-('Gastos Gerais'!$B$4:$B$999=Analítico!$B163),-(Analítico!AU$1&gt;='Gastos Gerais'!$D$4:$D$999),-(Analítico!AU$1&lt;='Gastos Gerais'!$E$4:$E$999),-('Gastos Gerais'!$C$4:$C$999))</f>
        <v>0</v>
      </c>
      <c r="AV163" s="149">
        <f>SUMPRODUCT(-('Gastos Gerais'!$B$4:$B$999=Analítico!$B163),-(Analítico!AV$1&gt;='Gastos Gerais'!$D$4:$D$999),-(Analítico!AV$1&lt;='Gastos Gerais'!$E$4:$E$999),-('Gastos Gerais'!$C$4:$C$999))</f>
        <v>0</v>
      </c>
      <c r="AW163" s="149">
        <f>SUMPRODUCT(-('Gastos Gerais'!$B$4:$B$999=Analítico!$B163),-(Analítico!AW$1&gt;='Gastos Gerais'!$D$4:$D$999),-(Analítico!AW$1&lt;='Gastos Gerais'!$E$4:$E$999),-('Gastos Gerais'!$C$4:$C$999))</f>
        <v>0</v>
      </c>
      <c r="AX163" s="149">
        <f>SUMPRODUCT(-('Gastos Gerais'!$B$4:$B$999=Analítico!$B163),-(Analítico!AX$1&gt;='Gastos Gerais'!$D$4:$D$999),-(Analítico!AX$1&lt;='Gastos Gerais'!$E$4:$E$999),-('Gastos Gerais'!$C$4:$C$999))</f>
        <v>0</v>
      </c>
      <c r="AY163" s="144">
        <f t="shared" si="53"/>
        <v>50000</v>
      </c>
      <c r="AZ163" s="156">
        <f t="shared" ca="1" si="55"/>
        <v>4.1732355368333609E-4</v>
      </c>
      <c r="BJ163" s="148"/>
      <c r="BK163" s="148"/>
    </row>
    <row r="164" spans="1:63" s="99" customFormat="1" ht="23.25" customHeight="1" thickBot="1">
      <c r="A164" s="78"/>
      <c r="B164" s="91" t="s">
        <v>35</v>
      </c>
      <c r="C164" s="79">
        <f t="shared" ref="C164:AY164" si="56">SUBTOTAL(109,C55:C163)</f>
        <v>0</v>
      </c>
      <c r="D164" s="79">
        <f t="shared" si="56"/>
        <v>551928</v>
      </c>
      <c r="E164" s="79">
        <f t="shared" si="56"/>
        <v>541928</v>
      </c>
      <c r="F164" s="79">
        <f t="shared" si="56"/>
        <v>688551</v>
      </c>
      <c r="G164" s="79">
        <f t="shared" si="56"/>
        <v>708551</v>
      </c>
      <c r="H164" s="79">
        <f t="shared" si="56"/>
        <v>708551</v>
      </c>
      <c r="I164" s="79">
        <f t="shared" si="56"/>
        <v>634555</v>
      </c>
      <c r="J164" s="79">
        <f t="shared" si="56"/>
        <v>895797</v>
      </c>
      <c r="K164" s="79">
        <f t="shared" si="56"/>
        <v>895797</v>
      </c>
      <c r="L164" s="79">
        <f t="shared" si="56"/>
        <v>895797</v>
      </c>
      <c r="M164" s="79">
        <f t="shared" si="56"/>
        <v>895797</v>
      </c>
      <c r="N164" s="79">
        <f t="shared" si="56"/>
        <v>920797</v>
      </c>
      <c r="O164" s="79">
        <f t="shared" si="56"/>
        <v>1169437</v>
      </c>
      <c r="P164" s="79">
        <f t="shared" si="56"/>
        <v>1144437</v>
      </c>
      <c r="Q164" s="79">
        <f t="shared" si="56"/>
        <v>895797</v>
      </c>
      <c r="R164" s="79">
        <f t="shared" si="56"/>
        <v>895797</v>
      </c>
      <c r="S164" s="79">
        <f t="shared" si="56"/>
        <v>895797</v>
      </c>
      <c r="T164" s="79">
        <f t="shared" si="56"/>
        <v>903988.65</v>
      </c>
      <c r="U164" s="79">
        <f t="shared" si="56"/>
        <v>919597</v>
      </c>
      <c r="V164" s="79">
        <f t="shared" si="56"/>
        <v>919597</v>
      </c>
      <c r="W164" s="79">
        <f t="shared" si="56"/>
        <v>919597</v>
      </c>
      <c r="X164" s="79">
        <f t="shared" si="56"/>
        <v>919597</v>
      </c>
      <c r="Y164" s="79">
        <f t="shared" si="56"/>
        <v>919597</v>
      </c>
      <c r="Z164" s="79">
        <f t="shared" si="56"/>
        <v>919597</v>
      </c>
      <c r="AA164" s="79">
        <f t="shared" si="56"/>
        <v>1163237</v>
      </c>
      <c r="AB164" s="79">
        <f t="shared" si="56"/>
        <v>1163237</v>
      </c>
      <c r="AC164" s="79">
        <f t="shared" si="56"/>
        <v>919597</v>
      </c>
      <c r="AD164" s="79">
        <f t="shared" si="56"/>
        <v>919597</v>
      </c>
      <c r="AE164" s="79">
        <f t="shared" si="56"/>
        <v>919597</v>
      </c>
      <c r="AF164" s="79">
        <f t="shared" si="56"/>
        <v>920424.84000000008</v>
      </c>
      <c r="AG164" s="79">
        <f t="shared" si="56"/>
        <v>979797</v>
      </c>
      <c r="AH164" s="79">
        <f t="shared" si="56"/>
        <v>979797</v>
      </c>
      <c r="AI164" s="79">
        <f t="shared" si="56"/>
        <v>979797</v>
      </c>
      <c r="AJ164" s="79">
        <f t="shared" si="56"/>
        <v>979797</v>
      </c>
      <c r="AK164" s="79">
        <f t="shared" si="56"/>
        <v>979797</v>
      </c>
      <c r="AL164" s="79">
        <f t="shared" ref="AL164:AX164" si="57">SUBTOTAL(109,AL55:AL163)</f>
        <v>979797</v>
      </c>
      <c r="AM164" s="79">
        <f t="shared" si="57"/>
        <v>1213437</v>
      </c>
      <c r="AN164" s="79">
        <f t="shared" si="57"/>
        <v>1213437</v>
      </c>
      <c r="AO164" s="79">
        <f t="shared" si="57"/>
        <v>979797</v>
      </c>
      <c r="AP164" s="79">
        <f t="shared" si="57"/>
        <v>979797</v>
      </c>
      <c r="AQ164" s="79">
        <f t="shared" si="57"/>
        <v>979797</v>
      </c>
      <c r="AR164" s="79">
        <f t="shared" si="57"/>
        <v>980031.15999999992</v>
      </c>
      <c r="AS164" s="79">
        <f t="shared" si="57"/>
        <v>0</v>
      </c>
      <c r="AT164" s="79">
        <f t="shared" si="57"/>
        <v>0</v>
      </c>
      <c r="AU164" s="79">
        <f t="shared" si="57"/>
        <v>0</v>
      </c>
      <c r="AV164" s="79">
        <f t="shared" si="57"/>
        <v>0</v>
      </c>
      <c r="AW164" s="79">
        <f t="shared" si="57"/>
        <v>0</v>
      </c>
      <c r="AX164" s="79">
        <f t="shared" si="57"/>
        <v>0</v>
      </c>
      <c r="AY164" s="79">
        <f t="shared" si="56"/>
        <v>37991652.649999999</v>
      </c>
      <c r="AZ164" s="107">
        <f t="shared" ca="1" si="55"/>
        <v>0.31709622988401864</v>
      </c>
      <c r="BJ164" s="247"/>
      <c r="BK164" s="247"/>
    </row>
    <row r="165" spans="1:63" s="99" customFormat="1" ht="23.25" customHeight="1" thickBot="1">
      <c r="A165" s="93" t="s">
        <v>29</v>
      </c>
      <c r="B165" s="71" t="s">
        <v>141</v>
      </c>
      <c r="C165" s="94"/>
      <c r="D165" s="94"/>
      <c r="E165" s="94"/>
      <c r="F165" s="94"/>
      <c r="G165" s="94"/>
      <c r="H165" s="94"/>
      <c r="I165" s="94"/>
      <c r="J165" s="94"/>
      <c r="K165" s="94"/>
      <c r="L165" s="94"/>
      <c r="M165" s="94"/>
      <c r="N165" s="94"/>
      <c r="O165" s="94"/>
      <c r="P165" s="94"/>
      <c r="Q165" s="94"/>
      <c r="R165" s="94"/>
      <c r="S165" s="94"/>
      <c r="T165" s="94"/>
      <c r="U165" s="94"/>
      <c r="V165" s="94"/>
      <c r="W165" s="94"/>
      <c r="X165" s="94"/>
      <c r="Y165" s="94"/>
      <c r="Z165" s="94"/>
      <c r="AA165" s="94"/>
      <c r="AB165" s="94"/>
      <c r="AC165" s="94"/>
      <c r="AD165" s="94"/>
      <c r="AE165" s="94"/>
      <c r="AF165" s="94"/>
      <c r="AG165" s="94"/>
      <c r="AH165" s="94"/>
      <c r="AI165" s="94"/>
      <c r="AJ165" s="94"/>
      <c r="AK165" s="94"/>
      <c r="AL165" s="94"/>
      <c r="AM165" s="94"/>
      <c r="AN165" s="94"/>
      <c r="AO165" s="94"/>
      <c r="AP165" s="94"/>
      <c r="AQ165" s="94"/>
      <c r="AR165" s="94"/>
      <c r="AS165" s="94"/>
      <c r="AT165" s="94"/>
      <c r="AU165" s="94"/>
      <c r="AV165" s="94"/>
      <c r="AW165" s="94"/>
      <c r="AX165" s="94"/>
      <c r="AY165" s="94"/>
      <c r="AZ165" s="123"/>
      <c r="BJ165" s="247"/>
      <c r="BK165" s="247"/>
    </row>
    <row r="166" spans="1:63" s="99" customFormat="1" ht="23.25" customHeight="1">
      <c r="A166" s="29" t="s">
        <v>15</v>
      </c>
      <c r="B166" s="30" t="s">
        <v>201</v>
      </c>
      <c r="C166" s="149">
        <f>SUMPRODUCT(-(Bens!$B$4:$B$103=Analítico!$B166),-(Bens!$D$4:$D$103=Analítico!C$1),(Bens!$G$4:$G$103))</f>
        <v>0</v>
      </c>
      <c r="D166" s="149">
        <f>SUMPRODUCT(-(Bens!$B$4:$B$103=Analítico!$B166),-(Bens!$D$4:$D$103=Analítico!D$1),(Bens!$G$4:$G$103))</f>
        <v>0</v>
      </c>
      <c r="E166" s="149">
        <f>SUMPRODUCT(-(Bens!$B$4:$B$103=Analítico!$B166),-(Bens!$D$4:$D$103=Analítico!E$1),(Bens!$G$4:$G$103))</f>
        <v>0</v>
      </c>
      <c r="F166" s="149">
        <f>SUMPRODUCT(-(Bens!$B$4:$B$103=Analítico!$B166),-(Bens!$D$4:$D$103=Analítico!F$1),(Bens!$G$4:$G$103))</f>
        <v>0</v>
      </c>
      <c r="G166" s="149">
        <f>SUMPRODUCT(-(Bens!$B$4:$B$103=Analítico!$B166),-(Bens!$D$4:$D$103=Analítico!G$1),(Bens!$G$4:$G$103))</f>
        <v>0</v>
      </c>
      <c r="H166" s="149">
        <f>SUMPRODUCT(-(Bens!$B$4:$B$103=Analítico!$B166),-(Bens!$D$4:$D$103=Analítico!H$1),(Bens!$G$4:$G$103))</f>
        <v>0</v>
      </c>
      <c r="I166" s="149">
        <f>SUMPRODUCT(-(Bens!$B$4:$B$103=Analítico!$B166),-(Bens!$D$4:$D$103=Analítico!I$1),(Bens!$G$4:$G$103))</f>
        <v>0</v>
      </c>
      <c r="J166" s="149">
        <f>SUMPRODUCT(-(Bens!$B$4:$B$103=Analítico!$B166),-(Bens!$D$4:$D$103=Analítico!J$1),(Bens!$G$4:$G$103))</f>
        <v>0</v>
      </c>
      <c r="K166" s="149">
        <f>SUMPRODUCT(-(Bens!$B$4:$B$103=Analítico!$B166),-(Bens!$D$4:$D$103=Analítico!K$1),(Bens!$G$4:$G$103))</f>
        <v>0</v>
      </c>
      <c r="L166" s="149">
        <f>SUMPRODUCT(-(Bens!$B$4:$B$103=Analítico!$B166),-(Bens!$D$4:$D$103=Analítico!L$1),(Bens!$G$4:$G$103))</f>
        <v>0</v>
      </c>
      <c r="M166" s="149">
        <f>SUMPRODUCT(-(Bens!$B$4:$B$103=Analítico!$B166),-(Bens!$D$4:$D$103=Analítico!M$1),(Bens!$G$4:$G$103))</f>
        <v>0</v>
      </c>
      <c r="N166" s="149">
        <f>SUMPRODUCT(-(Bens!$B$4:$B$103=Analítico!$B166),-(Bens!$D$4:$D$103=Analítico!N$1),(Bens!$G$4:$G$103))</f>
        <v>0</v>
      </c>
      <c r="O166" s="149">
        <f>SUMPRODUCT(-(Bens!$B$4:$B$103=Analítico!$B166),-(Bens!$D$4:$D$103=Analítico!O$1),(Bens!$G$4:$G$103))</f>
        <v>0</v>
      </c>
      <c r="P166" s="149">
        <f>SUMPRODUCT(-(Bens!$B$4:$B$103=Analítico!$B166),-(Bens!$D$4:$D$103=Analítico!P$1),(Bens!$G$4:$G$103))</f>
        <v>0</v>
      </c>
      <c r="Q166" s="149">
        <f>SUMPRODUCT(-(Bens!$B$4:$B$103=Analítico!$B166),-(Bens!$D$4:$D$103=Analítico!Q$1),(Bens!$G$4:$G$103))</f>
        <v>0</v>
      </c>
      <c r="R166" s="149">
        <f>SUMPRODUCT(-(Bens!$B$4:$B$103=Analítico!$B166),-(Bens!$D$4:$D$103=Analítico!R$1),(Bens!$G$4:$G$103))</f>
        <v>0</v>
      </c>
      <c r="S166" s="149">
        <f>SUMPRODUCT(-(Bens!$B$4:$B$103=Analítico!$B166),-(Bens!$D$4:$D$103=Analítico!S$1),(Bens!$G$4:$G$103))</f>
        <v>0</v>
      </c>
      <c r="T166" s="149">
        <f>SUMPRODUCT(-(Bens!$B$4:$B$103=Analítico!$B166),-(Bens!$D$4:$D$103=Analítico!T$1),(Bens!$G$4:$G$103))</f>
        <v>0</v>
      </c>
      <c r="U166" s="149">
        <f>SUMPRODUCT(-(Bens!$B$4:$B$103=Analítico!$B166),-(Bens!$D$4:$D$103=Analítico!U$1),(Bens!$G$4:$G$103))</f>
        <v>0</v>
      </c>
      <c r="V166" s="149">
        <f>SUMPRODUCT(-(Bens!$B$4:$B$103=Analítico!$B166),-(Bens!$D$4:$D$103=Analítico!V$1),(Bens!$G$4:$G$103))</f>
        <v>0</v>
      </c>
      <c r="W166" s="149">
        <f>SUMPRODUCT(-(Bens!$B$4:$B$103=Analítico!$B166),-(Bens!$D$4:$D$103=Analítico!W$1),(Bens!$G$4:$G$103))</f>
        <v>0</v>
      </c>
      <c r="X166" s="149">
        <f>SUMPRODUCT(-(Bens!$B$4:$B$103=Analítico!$B166),-(Bens!$D$4:$D$103=Analítico!X$1),(Bens!$G$4:$G$103))</f>
        <v>0</v>
      </c>
      <c r="Y166" s="149">
        <f>SUMPRODUCT(-(Bens!$B$4:$B$103=Analítico!$B166),-(Bens!$D$4:$D$103=Analítico!Y$1),(Bens!$G$4:$G$103))</f>
        <v>0</v>
      </c>
      <c r="Z166" s="149">
        <f>SUMPRODUCT(-(Bens!$B$4:$B$103=Analítico!$B166),-(Bens!$D$4:$D$103=Analítico!Z$1),(Bens!$G$4:$G$103))</f>
        <v>0</v>
      </c>
      <c r="AA166" s="149">
        <f>SUMPRODUCT(-(Bens!$B$4:$B$103=Analítico!$B166),-(Bens!$D$4:$D$103=Analítico!AA$1),(Bens!$G$4:$G$103))</f>
        <v>0</v>
      </c>
      <c r="AB166" s="149">
        <f>SUMPRODUCT(-(Bens!$B$4:$B$103=Analítico!$B166),-(Bens!$D$4:$D$103=Analítico!AB$1),(Bens!$G$4:$G$103))</f>
        <v>0</v>
      </c>
      <c r="AC166" s="149">
        <f>SUMPRODUCT(-(Bens!$B$4:$B$103=Analítico!$B166),-(Bens!$D$4:$D$103=Analítico!AC$1),(Bens!$G$4:$G$103))</f>
        <v>0</v>
      </c>
      <c r="AD166" s="149">
        <f>SUMPRODUCT(-(Bens!$B$4:$B$103=Analítico!$B166),-(Bens!$D$4:$D$103=Analítico!AD$1),(Bens!$G$4:$G$103))</f>
        <v>0</v>
      </c>
      <c r="AE166" s="149">
        <f>SUMPRODUCT(-(Bens!$B$4:$B$103=Analítico!$B166),-(Bens!$D$4:$D$103=Analítico!AE$1),(Bens!$G$4:$G$103))</f>
        <v>0</v>
      </c>
      <c r="AF166" s="149">
        <f>SUMPRODUCT(-(Bens!$B$4:$B$103=Analítico!$B166),-(Bens!$D$4:$D$103=Analítico!AF$1),(Bens!$G$4:$G$103))</f>
        <v>0</v>
      </c>
      <c r="AG166" s="149">
        <f>SUMPRODUCT(-(Bens!$B$4:$B$103=Analítico!$B166),-(Bens!$D$4:$D$103=Analítico!AG$1),(Bens!$G$4:$G$103))</f>
        <v>0</v>
      </c>
      <c r="AH166" s="149">
        <f>SUMPRODUCT(-(Bens!$B$4:$B$103=Analítico!$B166),-(Bens!$D$4:$D$103=Analítico!AH$1),(Bens!$G$4:$G$103))</f>
        <v>0</v>
      </c>
      <c r="AI166" s="149">
        <f>SUMPRODUCT(-(Bens!$B$4:$B$103=Analítico!$B166),-(Bens!$D$4:$D$103=Analítico!AI$1),(Bens!$G$4:$G$103))</f>
        <v>0</v>
      </c>
      <c r="AJ166" s="149">
        <f>SUMPRODUCT(-(Bens!$B$4:$B$103=Analítico!$B166),-(Bens!$D$4:$D$103=Analítico!AJ$1),(Bens!$G$4:$G$103))</f>
        <v>0</v>
      </c>
      <c r="AK166" s="149">
        <f>SUMPRODUCT(-(Bens!$B$4:$B$103=Analítico!$B166),-(Bens!$D$4:$D$103=Analítico!AK$1),(Bens!$G$4:$G$103))</f>
        <v>0</v>
      </c>
      <c r="AL166" s="149">
        <f>SUMPRODUCT(-(Bens!$B$4:$B$103=Analítico!$B166),-(Bens!$D$4:$D$103=Analítico!AL$1),(Bens!$G$4:$G$103))</f>
        <v>0</v>
      </c>
      <c r="AM166" s="149">
        <f>SUMPRODUCT(-(Bens!$B$4:$B$103=Analítico!$B166),-(Bens!$D$4:$D$103=Analítico!AM$1),(Bens!$G$4:$G$103))</f>
        <v>0</v>
      </c>
      <c r="AN166" s="149">
        <f>SUMPRODUCT(-(Bens!$B$4:$B$103=Analítico!$B166),-(Bens!$D$4:$D$103=Analítico!AN$1),(Bens!$G$4:$G$103))</f>
        <v>0</v>
      </c>
      <c r="AO166" s="149">
        <f>SUMPRODUCT(-(Bens!$B$4:$B$103=Analítico!$B166),-(Bens!$D$4:$D$103=Analítico!AO$1),(Bens!$G$4:$G$103))</f>
        <v>0</v>
      </c>
      <c r="AP166" s="149">
        <f>SUMPRODUCT(-(Bens!$B$4:$B$103=Analítico!$B166),-(Bens!$D$4:$D$103=Analítico!AP$1),(Bens!$G$4:$G$103))</f>
        <v>0</v>
      </c>
      <c r="AQ166" s="149">
        <f>SUMPRODUCT(-(Bens!$B$4:$B$103=Analítico!$B166),-(Bens!$D$4:$D$103=Analítico!AQ$1),(Bens!$G$4:$G$103))</f>
        <v>0</v>
      </c>
      <c r="AR166" s="149">
        <f>SUMPRODUCT(-(Bens!$B$4:$B$103=Analítico!$B166),-(Bens!$D$4:$D$103=Analítico!AR$1),(Bens!$G$4:$G$103))</f>
        <v>0</v>
      </c>
      <c r="AS166" s="149">
        <f>SUMPRODUCT(-(Bens!$B$4:$B$103=Analítico!$B166),-(Bens!$D$4:$D$103=Analítico!AS$1),(Bens!$G$4:$G$103))</f>
        <v>0</v>
      </c>
      <c r="AT166" s="149">
        <f>SUMPRODUCT(-(Bens!$B$4:$B$103=Analítico!$B166),-(Bens!$D$4:$D$103=Analítico!AT$1),(Bens!$G$4:$G$103))</f>
        <v>0</v>
      </c>
      <c r="AU166" s="149">
        <f>SUMPRODUCT(-(Bens!$B$4:$B$103=Analítico!$B166),-(Bens!$D$4:$D$103=Analítico!AU$1),(Bens!$G$4:$G$103))</f>
        <v>0</v>
      </c>
      <c r="AV166" s="149">
        <f>SUMPRODUCT(-(Bens!$B$4:$B$103=Analítico!$B166),-(Bens!$D$4:$D$103=Analítico!AV$1),(Bens!$G$4:$G$103))</f>
        <v>0</v>
      </c>
      <c r="AW166" s="149">
        <f>SUMPRODUCT(-(Bens!$B$4:$B$103=Analítico!$B166),-(Bens!$D$4:$D$103=Analítico!AW$1),(Bens!$G$4:$G$103))</f>
        <v>0</v>
      </c>
      <c r="AX166" s="149">
        <f>SUMPRODUCT(-(Bens!$B$4:$B$103=Analítico!$B166),-(Bens!$D$4:$D$103=Analítico!AX$1),(Bens!$G$4:$G$103))</f>
        <v>0</v>
      </c>
      <c r="AY166" s="144">
        <f t="shared" ref="AY166:AY177" si="58">SUM(C166:AX166)</f>
        <v>0</v>
      </c>
      <c r="AZ166" s="156">
        <f t="shared" ref="AZ166:AZ177" ca="1" si="59">IF($AY$183=0,0,AY166/$AY$183)</f>
        <v>0</v>
      </c>
      <c r="BJ166" s="247"/>
      <c r="BK166" s="247"/>
    </row>
    <row r="167" spans="1:63" s="99" customFormat="1" ht="23.25" customHeight="1">
      <c r="A167" s="29" t="s">
        <v>39</v>
      </c>
      <c r="B167" s="30" t="s">
        <v>202</v>
      </c>
      <c r="C167" s="149">
        <f>SUMPRODUCT(-(Bens!$B$4:$B$103=Analítico!$B167),-(Bens!$D$4:$D$103=Analítico!C$1),(Bens!$G$4:$G$103))</f>
        <v>0</v>
      </c>
      <c r="D167" s="149">
        <f>SUMPRODUCT(-(Bens!$B$4:$B$103=Analítico!$B167),-(Bens!$D$4:$D$103=Analítico!D$1),(Bens!$G$4:$G$103))</f>
        <v>0</v>
      </c>
      <c r="E167" s="149">
        <f>SUMPRODUCT(-(Bens!$B$4:$B$103=Analítico!$B167),-(Bens!$D$4:$D$103=Analítico!E$1),(Bens!$G$4:$G$103))</f>
        <v>0</v>
      </c>
      <c r="F167" s="149">
        <f>SUMPRODUCT(-(Bens!$B$4:$B$103=Analítico!$B167),-(Bens!$D$4:$D$103=Analítico!F$1),(Bens!$G$4:$G$103))</f>
        <v>0</v>
      </c>
      <c r="G167" s="149">
        <f>SUMPRODUCT(-(Bens!$B$4:$B$103=Analítico!$B167),-(Bens!$D$4:$D$103=Analítico!G$1),(Bens!$G$4:$G$103))</f>
        <v>0</v>
      </c>
      <c r="H167" s="149">
        <f>SUMPRODUCT(-(Bens!$B$4:$B$103=Analítico!$B167),-(Bens!$D$4:$D$103=Analítico!H$1),(Bens!$G$4:$G$103))</f>
        <v>0</v>
      </c>
      <c r="I167" s="149">
        <f>SUMPRODUCT(-(Bens!$B$4:$B$103=Analítico!$B167),-(Bens!$D$4:$D$103=Analítico!I$1),(Bens!$G$4:$G$103))</f>
        <v>0</v>
      </c>
      <c r="J167" s="149">
        <f>SUMPRODUCT(-(Bens!$B$4:$B$103=Analítico!$B167),-(Bens!$D$4:$D$103=Analítico!J$1),(Bens!$G$4:$G$103))</f>
        <v>0</v>
      </c>
      <c r="K167" s="149">
        <f>SUMPRODUCT(-(Bens!$B$4:$B$103=Analítico!$B167),-(Bens!$D$4:$D$103=Analítico!K$1),(Bens!$G$4:$G$103))</f>
        <v>0</v>
      </c>
      <c r="L167" s="149">
        <f>SUMPRODUCT(-(Bens!$B$4:$B$103=Analítico!$B167),-(Bens!$D$4:$D$103=Analítico!L$1),(Bens!$G$4:$G$103))</f>
        <v>0</v>
      </c>
      <c r="M167" s="149">
        <f>SUMPRODUCT(-(Bens!$B$4:$B$103=Analítico!$B167),-(Bens!$D$4:$D$103=Analítico!M$1),(Bens!$G$4:$G$103))</f>
        <v>0</v>
      </c>
      <c r="N167" s="149">
        <f>SUMPRODUCT(-(Bens!$B$4:$B$103=Analítico!$B167),-(Bens!$D$4:$D$103=Analítico!N$1),(Bens!$G$4:$G$103))</f>
        <v>0</v>
      </c>
      <c r="O167" s="149">
        <f>SUMPRODUCT(-(Bens!$B$4:$B$103=Analítico!$B167),-(Bens!$D$4:$D$103=Analítico!O$1),(Bens!$G$4:$G$103))</f>
        <v>0</v>
      </c>
      <c r="P167" s="149">
        <f>SUMPRODUCT(-(Bens!$B$4:$B$103=Analítico!$B167),-(Bens!$D$4:$D$103=Analítico!P$1),(Bens!$G$4:$G$103))</f>
        <v>0</v>
      </c>
      <c r="Q167" s="149">
        <f>SUMPRODUCT(-(Bens!$B$4:$B$103=Analítico!$B167),-(Bens!$D$4:$D$103=Analítico!Q$1),(Bens!$G$4:$G$103))</f>
        <v>0</v>
      </c>
      <c r="R167" s="149">
        <f>SUMPRODUCT(-(Bens!$B$4:$B$103=Analítico!$B167),-(Bens!$D$4:$D$103=Analítico!R$1),(Bens!$G$4:$G$103))</f>
        <v>0</v>
      </c>
      <c r="S167" s="149">
        <f>SUMPRODUCT(-(Bens!$B$4:$B$103=Analítico!$B167),-(Bens!$D$4:$D$103=Analítico!S$1),(Bens!$G$4:$G$103))</f>
        <v>0</v>
      </c>
      <c r="T167" s="149">
        <f>SUMPRODUCT(-(Bens!$B$4:$B$103=Analítico!$B167),-(Bens!$D$4:$D$103=Analítico!T$1),(Bens!$G$4:$G$103))</f>
        <v>0</v>
      </c>
      <c r="U167" s="149">
        <f>SUMPRODUCT(-(Bens!$B$4:$B$103=Analítico!$B167),-(Bens!$D$4:$D$103=Analítico!U$1),(Bens!$G$4:$G$103))</f>
        <v>0</v>
      </c>
      <c r="V167" s="149">
        <f>SUMPRODUCT(-(Bens!$B$4:$B$103=Analítico!$B167),-(Bens!$D$4:$D$103=Analítico!V$1),(Bens!$G$4:$G$103))</f>
        <v>0</v>
      </c>
      <c r="W167" s="149">
        <f>SUMPRODUCT(-(Bens!$B$4:$B$103=Analítico!$B167),-(Bens!$D$4:$D$103=Analítico!W$1),(Bens!$G$4:$G$103))</f>
        <v>0</v>
      </c>
      <c r="X167" s="149">
        <f>SUMPRODUCT(-(Bens!$B$4:$B$103=Analítico!$B167),-(Bens!$D$4:$D$103=Analítico!X$1),(Bens!$G$4:$G$103))</f>
        <v>0</v>
      </c>
      <c r="Y167" s="149">
        <f>SUMPRODUCT(-(Bens!$B$4:$B$103=Analítico!$B167),-(Bens!$D$4:$D$103=Analítico!Y$1),(Bens!$G$4:$G$103))</f>
        <v>0</v>
      </c>
      <c r="Z167" s="149">
        <f>SUMPRODUCT(-(Bens!$B$4:$B$103=Analítico!$B167),-(Bens!$D$4:$D$103=Analítico!Z$1),(Bens!$G$4:$G$103))</f>
        <v>0</v>
      </c>
      <c r="AA167" s="149">
        <f>SUMPRODUCT(-(Bens!$B$4:$B$103=Analítico!$B167),-(Bens!$D$4:$D$103=Analítico!AA$1),(Bens!$G$4:$G$103))</f>
        <v>0</v>
      </c>
      <c r="AB167" s="149">
        <f>SUMPRODUCT(-(Bens!$B$4:$B$103=Analítico!$B167),-(Bens!$D$4:$D$103=Analítico!AB$1),(Bens!$G$4:$G$103))</f>
        <v>0</v>
      </c>
      <c r="AC167" s="149">
        <f>SUMPRODUCT(-(Bens!$B$4:$B$103=Analítico!$B167),-(Bens!$D$4:$D$103=Analítico!AC$1),(Bens!$G$4:$G$103))</f>
        <v>0</v>
      </c>
      <c r="AD167" s="149">
        <f>SUMPRODUCT(-(Bens!$B$4:$B$103=Analítico!$B167),-(Bens!$D$4:$D$103=Analítico!AD$1),(Bens!$G$4:$G$103))</f>
        <v>0</v>
      </c>
      <c r="AE167" s="149">
        <f>SUMPRODUCT(-(Bens!$B$4:$B$103=Analítico!$B167),-(Bens!$D$4:$D$103=Analítico!AE$1),(Bens!$G$4:$G$103))</f>
        <v>0</v>
      </c>
      <c r="AF167" s="149">
        <f>SUMPRODUCT(-(Bens!$B$4:$B$103=Analítico!$B167),-(Bens!$D$4:$D$103=Analítico!AF$1),(Bens!$G$4:$G$103))</f>
        <v>0</v>
      </c>
      <c r="AG167" s="149">
        <f>SUMPRODUCT(-(Bens!$B$4:$B$103=Analítico!$B167),-(Bens!$D$4:$D$103=Analítico!AG$1),(Bens!$G$4:$G$103))</f>
        <v>0</v>
      </c>
      <c r="AH167" s="149">
        <f>SUMPRODUCT(-(Bens!$B$4:$B$103=Analítico!$B167),-(Bens!$D$4:$D$103=Analítico!AH$1),(Bens!$G$4:$G$103))</f>
        <v>0</v>
      </c>
      <c r="AI167" s="149">
        <f>SUMPRODUCT(-(Bens!$B$4:$B$103=Analítico!$B167),-(Bens!$D$4:$D$103=Analítico!AI$1),(Bens!$G$4:$G$103))</f>
        <v>0</v>
      </c>
      <c r="AJ167" s="149">
        <f>SUMPRODUCT(-(Bens!$B$4:$B$103=Analítico!$B167),-(Bens!$D$4:$D$103=Analítico!AJ$1),(Bens!$G$4:$G$103))</f>
        <v>0</v>
      </c>
      <c r="AK167" s="149">
        <f>SUMPRODUCT(-(Bens!$B$4:$B$103=Analítico!$B167),-(Bens!$D$4:$D$103=Analítico!AK$1),(Bens!$G$4:$G$103))</f>
        <v>0</v>
      </c>
      <c r="AL167" s="149">
        <f>SUMPRODUCT(-(Bens!$B$4:$B$103=Analítico!$B167),-(Bens!$D$4:$D$103=Analítico!AL$1),(Bens!$G$4:$G$103))</f>
        <v>0</v>
      </c>
      <c r="AM167" s="149">
        <f>SUMPRODUCT(-(Bens!$B$4:$B$103=Analítico!$B167),-(Bens!$D$4:$D$103=Analítico!AM$1),(Bens!$G$4:$G$103))</f>
        <v>0</v>
      </c>
      <c r="AN167" s="149">
        <f>SUMPRODUCT(-(Bens!$B$4:$B$103=Analítico!$B167),-(Bens!$D$4:$D$103=Analítico!AN$1),(Bens!$G$4:$G$103))</f>
        <v>0</v>
      </c>
      <c r="AO167" s="149">
        <f>SUMPRODUCT(-(Bens!$B$4:$B$103=Analítico!$B167),-(Bens!$D$4:$D$103=Analítico!AO$1),(Bens!$G$4:$G$103))</f>
        <v>0</v>
      </c>
      <c r="AP167" s="149">
        <f>SUMPRODUCT(-(Bens!$B$4:$B$103=Analítico!$B167),-(Bens!$D$4:$D$103=Analítico!AP$1),(Bens!$G$4:$G$103))</f>
        <v>0</v>
      </c>
      <c r="AQ167" s="149">
        <f>SUMPRODUCT(-(Bens!$B$4:$B$103=Analítico!$B167),-(Bens!$D$4:$D$103=Analítico!AQ$1),(Bens!$G$4:$G$103))</f>
        <v>0</v>
      </c>
      <c r="AR167" s="149">
        <f>SUMPRODUCT(-(Bens!$B$4:$B$103=Analítico!$B167),-(Bens!$D$4:$D$103=Analítico!AR$1),(Bens!$G$4:$G$103))</f>
        <v>0</v>
      </c>
      <c r="AS167" s="149">
        <f>SUMPRODUCT(-(Bens!$B$4:$B$103=Analítico!$B167),-(Bens!$D$4:$D$103=Analítico!AS$1),(Bens!$G$4:$G$103))</f>
        <v>0</v>
      </c>
      <c r="AT167" s="149">
        <f>SUMPRODUCT(-(Bens!$B$4:$B$103=Analítico!$B167),-(Bens!$D$4:$D$103=Analítico!AT$1),(Bens!$G$4:$G$103))</f>
        <v>0</v>
      </c>
      <c r="AU167" s="149">
        <f>SUMPRODUCT(-(Bens!$B$4:$B$103=Analítico!$B167),-(Bens!$D$4:$D$103=Analítico!AU$1),(Bens!$G$4:$G$103))</f>
        <v>0</v>
      </c>
      <c r="AV167" s="149">
        <f>SUMPRODUCT(-(Bens!$B$4:$B$103=Analítico!$B167),-(Bens!$D$4:$D$103=Analítico!AV$1),(Bens!$G$4:$G$103))</f>
        <v>0</v>
      </c>
      <c r="AW167" s="149">
        <f>SUMPRODUCT(-(Bens!$B$4:$B$103=Analítico!$B167),-(Bens!$D$4:$D$103=Analítico!AW$1),(Bens!$G$4:$G$103))</f>
        <v>0</v>
      </c>
      <c r="AX167" s="149">
        <f>SUMPRODUCT(-(Bens!$B$4:$B$103=Analítico!$B167),-(Bens!$D$4:$D$103=Analítico!AX$1),(Bens!$G$4:$G$103))</f>
        <v>0</v>
      </c>
      <c r="AY167" s="144">
        <f t="shared" si="58"/>
        <v>0</v>
      </c>
      <c r="AZ167" s="156">
        <f t="shared" ca="1" si="59"/>
        <v>0</v>
      </c>
      <c r="BJ167" s="247"/>
      <c r="BK167" s="247"/>
    </row>
    <row r="168" spans="1:63" s="99" customFormat="1" ht="23.25" customHeight="1">
      <c r="A168" s="29" t="s">
        <v>40</v>
      </c>
      <c r="B168" s="30" t="s">
        <v>203</v>
      </c>
      <c r="C168" s="149">
        <f>SUMPRODUCT(-(Bens!$B$4:$B$103=Analítico!$B168),-(Bens!$D$4:$D$103=Analítico!C$1),(Bens!$G$4:$G$103))</f>
        <v>0</v>
      </c>
      <c r="D168" s="149">
        <f>SUMPRODUCT(-(Bens!$B$4:$B$103=Analítico!$B168),-(Bens!$D$4:$D$103=Analítico!D$1),(Bens!$G$4:$G$103))</f>
        <v>0</v>
      </c>
      <c r="E168" s="149">
        <f>SUMPRODUCT(-(Bens!$B$4:$B$103=Analítico!$B168),-(Bens!$D$4:$D$103=Analítico!E$1),(Bens!$G$4:$G$103))</f>
        <v>0</v>
      </c>
      <c r="F168" s="149">
        <f>SUMPRODUCT(-(Bens!$B$4:$B$103=Analítico!$B168),-(Bens!$D$4:$D$103=Analítico!F$1),(Bens!$G$4:$G$103))</f>
        <v>0</v>
      </c>
      <c r="G168" s="149">
        <f>SUMPRODUCT(-(Bens!$B$4:$B$103=Analítico!$B168),-(Bens!$D$4:$D$103=Analítico!G$1),(Bens!$G$4:$G$103))</f>
        <v>0</v>
      </c>
      <c r="H168" s="149">
        <f>SUMPRODUCT(-(Bens!$B$4:$B$103=Analítico!$B168),-(Bens!$D$4:$D$103=Analítico!H$1),(Bens!$G$4:$G$103))</f>
        <v>0</v>
      </c>
      <c r="I168" s="149">
        <f>SUMPRODUCT(-(Bens!$B$4:$B$103=Analítico!$B168),-(Bens!$D$4:$D$103=Analítico!I$1),(Bens!$G$4:$G$103))</f>
        <v>0</v>
      </c>
      <c r="J168" s="149">
        <f>SUMPRODUCT(-(Bens!$B$4:$B$103=Analítico!$B168),-(Bens!$D$4:$D$103=Analítico!J$1),(Bens!$G$4:$G$103))</f>
        <v>0</v>
      </c>
      <c r="K168" s="149">
        <f>SUMPRODUCT(-(Bens!$B$4:$B$103=Analítico!$B168),-(Bens!$D$4:$D$103=Analítico!K$1),(Bens!$G$4:$G$103))</f>
        <v>0</v>
      </c>
      <c r="L168" s="149">
        <f>SUMPRODUCT(-(Bens!$B$4:$B$103=Analítico!$B168),-(Bens!$D$4:$D$103=Analítico!L$1),(Bens!$G$4:$G$103))</f>
        <v>0</v>
      </c>
      <c r="M168" s="149">
        <f>SUMPRODUCT(-(Bens!$B$4:$B$103=Analítico!$B168),-(Bens!$D$4:$D$103=Analítico!M$1),(Bens!$G$4:$G$103))</f>
        <v>0</v>
      </c>
      <c r="N168" s="149">
        <f>SUMPRODUCT(-(Bens!$B$4:$B$103=Analítico!$B168),-(Bens!$D$4:$D$103=Analítico!N$1),(Bens!$G$4:$G$103))</f>
        <v>0</v>
      </c>
      <c r="O168" s="149">
        <f>SUMPRODUCT(-(Bens!$B$4:$B$103=Analítico!$B168),-(Bens!$D$4:$D$103=Analítico!O$1),(Bens!$G$4:$G$103))</f>
        <v>0</v>
      </c>
      <c r="P168" s="149">
        <f>SUMPRODUCT(-(Bens!$B$4:$B$103=Analítico!$B168),-(Bens!$D$4:$D$103=Analítico!P$1),(Bens!$G$4:$G$103))</f>
        <v>0</v>
      </c>
      <c r="Q168" s="149">
        <f>SUMPRODUCT(-(Bens!$B$4:$B$103=Analítico!$B168),-(Bens!$D$4:$D$103=Analítico!Q$1),(Bens!$G$4:$G$103))</f>
        <v>0</v>
      </c>
      <c r="R168" s="149">
        <f>SUMPRODUCT(-(Bens!$B$4:$B$103=Analítico!$B168),-(Bens!$D$4:$D$103=Analítico!R$1),(Bens!$G$4:$G$103))</f>
        <v>0</v>
      </c>
      <c r="S168" s="149">
        <f>SUMPRODUCT(-(Bens!$B$4:$B$103=Analítico!$B168),-(Bens!$D$4:$D$103=Analítico!S$1),(Bens!$G$4:$G$103))</f>
        <v>0</v>
      </c>
      <c r="T168" s="149">
        <f>SUMPRODUCT(-(Bens!$B$4:$B$103=Analítico!$B168),-(Bens!$D$4:$D$103=Analítico!T$1),(Bens!$G$4:$G$103))</f>
        <v>0</v>
      </c>
      <c r="U168" s="149">
        <f>SUMPRODUCT(-(Bens!$B$4:$B$103=Analítico!$B168),-(Bens!$D$4:$D$103=Analítico!U$1),(Bens!$G$4:$G$103))</f>
        <v>0</v>
      </c>
      <c r="V168" s="149">
        <f>SUMPRODUCT(-(Bens!$B$4:$B$103=Analítico!$B168),-(Bens!$D$4:$D$103=Analítico!V$1),(Bens!$G$4:$G$103))</f>
        <v>0</v>
      </c>
      <c r="W168" s="149">
        <f>SUMPRODUCT(-(Bens!$B$4:$B$103=Analítico!$B168),-(Bens!$D$4:$D$103=Analítico!W$1),(Bens!$G$4:$G$103))</f>
        <v>0</v>
      </c>
      <c r="X168" s="149">
        <f>SUMPRODUCT(-(Bens!$B$4:$B$103=Analítico!$B168),-(Bens!$D$4:$D$103=Analítico!X$1),(Bens!$G$4:$G$103))</f>
        <v>0</v>
      </c>
      <c r="Y168" s="149">
        <f>SUMPRODUCT(-(Bens!$B$4:$B$103=Analítico!$B168),-(Bens!$D$4:$D$103=Analítico!Y$1),(Bens!$G$4:$G$103))</f>
        <v>0</v>
      </c>
      <c r="Z168" s="149">
        <f>SUMPRODUCT(-(Bens!$B$4:$B$103=Analítico!$B168),-(Bens!$D$4:$D$103=Analítico!Z$1),(Bens!$G$4:$G$103))</f>
        <v>0</v>
      </c>
      <c r="AA168" s="149">
        <f>SUMPRODUCT(-(Bens!$B$4:$B$103=Analítico!$B168),-(Bens!$D$4:$D$103=Analítico!AA$1),(Bens!$G$4:$G$103))</f>
        <v>0</v>
      </c>
      <c r="AB168" s="149">
        <f>SUMPRODUCT(-(Bens!$B$4:$B$103=Analítico!$B168),-(Bens!$D$4:$D$103=Analítico!AB$1),(Bens!$G$4:$G$103))</f>
        <v>0</v>
      </c>
      <c r="AC168" s="149">
        <f>SUMPRODUCT(-(Bens!$B$4:$B$103=Analítico!$B168),-(Bens!$D$4:$D$103=Analítico!AC$1),(Bens!$G$4:$G$103))</f>
        <v>0</v>
      </c>
      <c r="AD168" s="149">
        <f>SUMPRODUCT(-(Bens!$B$4:$B$103=Analítico!$B168),-(Bens!$D$4:$D$103=Analítico!AD$1),(Bens!$G$4:$G$103))</f>
        <v>0</v>
      </c>
      <c r="AE168" s="149">
        <f>SUMPRODUCT(-(Bens!$B$4:$B$103=Analítico!$B168),-(Bens!$D$4:$D$103=Analítico!AE$1),(Bens!$G$4:$G$103))</f>
        <v>0</v>
      </c>
      <c r="AF168" s="149">
        <f>SUMPRODUCT(-(Bens!$B$4:$B$103=Analítico!$B168),-(Bens!$D$4:$D$103=Analítico!AF$1),(Bens!$G$4:$G$103))</f>
        <v>0</v>
      </c>
      <c r="AG168" s="149">
        <f>SUMPRODUCT(-(Bens!$B$4:$B$103=Analítico!$B168),-(Bens!$D$4:$D$103=Analítico!AG$1),(Bens!$G$4:$G$103))</f>
        <v>0</v>
      </c>
      <c r="AH168" s="149">
        <f>SUMPRODUCT(-(Bens!$B$4:$B$103=Analítico!$B168),-(Bens!$D$4:$D$103=Analítico!AH$1),(Bens!$G$4:$G$103))</f>
        <v>0</v>
      </c>
      <c r="AI168" s="149">
        <f>SUMPRODUCT(-(Bens!$B$4:$B$103=Analítico!$B168),-(Bens!$D$4:$D$103=Analítico!AI$1),(Bens!$G$4:$G$103))</f>
        <v>0</v>
      </c>
      <c r="AJ168" s="149">
        <f>SUMPRODUCT(-(Bens!$B$4:$B$103=Analítico!$B168),-(Bens!$D$4:$D$103=Analítico!AJ$1),(Bens!$G$4:$G$103))</f>
        <v>0</v>
      </c>
      <c r="AK168" s="149">
        <f>SUMPRODUCT(-(Bens!$B$4:$B$103=Analítico!$B168),-(Bens!$D$4:$D$103=Analítico!AK$1),(Bens!$G$4:$G$103))</f>
        <v>0</v>
      </c>
      <c r="AL168" s="149">
        <f>SUMPRODUCT(-(Bens!$B$4:$B$103=Analítico!$B168),-(Bens!$D$4:$D$103=Analítico!AL$1),(Bens!$G$4:$G$103))</f>
        <v>0</v>
      </c>
      <c r="AM168" s="149">
        <f>SUMPRODUCT(-(Bens!$B$4:$B$103=Analítico!$B168),-(Bens!$D$4:$D$103=Analítico!AM$1),(Bens!$G$4:$G$103))</f>
        <v>0</v>
      </c>
      <c r="AN168" s="149">
        <f>SUMPRODUCT(-(Bens!$B$4:$B$103=Analítico!$B168),-(Bens!$D$4:$D$103=Analítico!AN$1),(Bens!$G$4:$G$103))</f>
        <v>0</v>
      </c>
      <c r="AO168" s="149">
        <f>SUMPRODUCT(-(Bens!$B$4:$B$103=Analítico!$B168),-(Bens!$D$4:$D$103=Analítico!AO$1),(Bens!$G$4:$G$103))</f>
        <v>0</v>
      </c>
      <c r="AP168" s="149">
        <f>SUMPRODUCT(-(Bens!$B$4:$B$103=Analítico!$B168),-(Bens!$D$4:$D$103=Analítico!AP$1),(Bens!$G$4:$G$103))</f>
        <v>0</v>
      </c>
      <c r="AQ168" s="149">
        <f>SUMPRODUCT(-(Bens!$B$4:$B$103=Analítico!$B168),-(Bens!$D$4:$D$103=Analítico!AQ$1),(Bens!$G$4:$G$103))</f>
        <v>0</v>
      </c>
      <c r="AR168" s="149">
        <f>SUMPRODUCT(-(Bens!$B$4:$B$103=Analítico!$B168),-(Bens!$D$4:$D$103=Analítico!AR$1),(Bens!$G$4:$G$103))</f>
        <v>0</v>
      </c>
      <c r="AS168" s="149">
        <f>SUMPRODUCT(-(Bens!$B$4:$B$103=Analítico!$B168),-(Bens!$D$4:$D$103=Analítico!AS$1),(Bens!$G$4:$G$103))</f>
        <v>0</v>
      </c>
      <c r="AT168" s="149">
        <f>SUMPRODUCT(-(Bens!$B$4:$B$103=Analítico!$B168),-(Bens!$D$4:$D$103=Analítico!AT$1),(Bens!$G$4:$G$103))</f>
        <v>0</v>
      </c>
      <c r="AU168" s="149">
        <f>SUMPRODUCT(-(Bens!$B$4:$B$103=Analítico!$B168),-(Bens!$D$4:$D$103=Analítico!AU$1),(Bens!$G$4:$G$103))</f>
        <v>0</v>
      </c>
      <c r="AV168" s="149">
        <f>SUMPRODUCT(-(Bens!$B$4:$B$103=Analítico!$B168),-(Bens!$D$4:$D$103=Analítico!AV$1),(Bens!$G$4:$G$103))</f>
        <v>0</v>
      </c>
      <c r="AW168" s="149">
        <f>SUMPRODUCT(-(Bens!$B$4:$B$103=Analítico!$B168),-(Bens!$D$4:$D$103=Analítico!AW$1),(Bens!$G$4:$G$103))</f>
        <v>0</v>
      </c>
      <c r="AX168" s="149">
        <f>SUMPRODUCT(-(Bens!$B$4:$B$103=Analítico!$B168),-(Bens!$D$4:$D$103=Analítico!AX$1),(Bens!$G$4:$G$103))</f>
        <v>0</v>
      </c>
      <c r="AY168" s="144">
        <f t="shared" si="58"/>
        <v>0</v>
      </c>
      <c r="AZ168" s="156">
        <f t="shared" ca="1" si="59"/>
        <v>0</v>
      </c>
      <c r="BJ168" s="247"/>
      <c r="BK168" s="247"/>
    </row>
    <row r="169" spans="1:63" s="99" customFormat="1" ht="23.25" customHeight="1">
      <c r="A169" s="29" t="s">
        <v>41</v>
      </c>
      <c r="B169" s="30" t="s">
        <v>204</v>
      </c>
      <c r="C169" s="149">
        <f>SUMPRODUCT(-(Bens!$B$4:$B$103=Analítico!$B169),-(Bens!$D$4:$D$103=Analítico!C$1),(Bens!$G$4:$G$103))</f>
        <v>0</v>
      </c>
      <c r="D169" s="149">
        <f>SUMPRODUCT(-(Bens!$B$4:$B$103=Analítico!$B169),-(Bens!$D$4:$D$103=Analítico!D$1),(Bens!$G$4:$G$103))</f>
        <v>0</v>
      </c>
      <c r="E169" s="149">
        <f>SUMPRODUCT(-(Bens!$B$4:$B$103=Analítico!$B169),-(Bens!$D$4:$D$103=Analítico!E$1),(Bens!$G$4:$G$103))</f>
        <v>0</v>
      </c>
      <c r="F169" s="149">
        <f>SUMPRODUCT(-(Bens!$B$4:$B$103=Analítico!$B169),-(Bens!$D$4:$D$103=Analítico!F$1),(Bens!$G$4:$G$103))</f>
        <v>0</v>
      </c>
      <c r="G169" s="149">
        <f>SUMPRODUCT(-(Bens!$B$4:$B$103=Analítico!$B169),-(Bens!$D$4:$D$103=Analítico!G$1),(Bens!$G$4:$G$103))</f>
        <v>0</v>
      </c>
      <c r="H169" s="149">
        <f>SUMPRODUCT(-(Bens!$B$4:$B$103=Analítico!$B169),-(Bens!$D$4:$D$103=Analítico!H$1),(Bens!$G$4:$G$103))</f>
        <v>0</v>
      </c>
      <c r="I169" s="149">
        <f>SUMPRODUCT(-(Bens!$B$4:$B$103=Analítico!$B169),-(Bens!$D$4:$D$103=Analítico!I$1),(Bens!$G$4:$G$103))</f>
        <v>0</v>
      </c>
      <c r="J169" s="149">
        <f>SUMPRODUCT(-(Bens!$B$4:$B$103=Analítico!$B169),-(Bens!$D$4:$D$103=Analítico!J$1),(Bens!$G$4:$G$103))</f>
        <v>0</v>
      </c>
      <c r="K169" s="149">
        <f>SUMPRODUCT(-(Bens!$B$4:$B$103=Analítico!$B169),-(Bens!$D$4:$D$103=Analítico!K$1),(Bens!$G$4:$G$103))</f>
        <v>0</v>
      </c>
      <c r="L169" s="149">
        <f>SUMPRODUCT(-(Bens!$B$4:$B$103=Analítico!$B169),-(Bens!$D$4:$D$103=Analítico!L$1),(Bens!$G$4:$G$103))</f>
        <v>0</v>
      </c>
      <c r="M169" s="149">
        <f>SUMPRODUCT(-(Bens!$B$4:$B$103=Analítico!$B169),-(Bens!$D$4:$D$103=Analítico!M$1),(Bens!$G$4:$G$103))</f>
        <v>0</v>
      </c>
      <c r="N169" s="149">
        <f>SUMPRODUCT(-(Bens!$B$4:$B$103=Analítico!$B169),-(Bens!$D$4:$D$103=Analítico!N$1),(Bens!$G$4:$G$103))</f>
        <v>0</v>
      </c>
      <c r="O169" s="149">
        <f>SUMPRODUCT(-(Bens!$B$4:$B$103=Analítico!$B169),-(Bens!$D$4:$D$103=Analítico!O$1),(Bens!$G$4:$G$103))</f>
        <v>0</v>
      </c>
      <c r="P169" s="149">
        <f>SUMPRODUCT(-(Bens!$B$4:$B$103=Analítico!$B169),-(Bens!$D$4:$D$103=Analítico!P$1),(Bens!$G$4:$G$103))</f>
        <v>0</v>
      </c>
      <c r="Q169" s="149">
        <f>SUMPRODUCT(-(Bens!$B$4:$B$103=Analítico!$B169),-(Bens!$D$4:$D$103=Analítico!Q$1),(Bens!$G$4:$G$103))</f>
        <v>0</v>
      </c>
      <c r="R169" s="149">
        <f>SUMPRODUCT(-(Bens!$B$4:$B$103=Analítico!$B169),-(Bens!$D$4:$D$103=Analítico!R$1),(Bens!$G$4:$G$103))</f>
        <v>0</v>
      </c>
      <c r="S169" s="149">
        <f>SUMPRODUCT(-(Bens!$B$4:$B$103=Analítico!$B169),-(Bens!$D$4:$D$103=Analítico!S$1),(Bens!$G$4:$G$103))</f>
        <v>0</v>
      </c>
      <c r="T169" s="149">
        <f>SUMPRODUCT(-(Bens!$B$4:$B$103=Analítico!$B169),-(Bens!$D$4:$D$103=Analítico!T$1),(Bens!$G$4:$G$103))</f>
        <v>0</v>
      </c>
      <c r="U169" s="149">
        <f>SUMPRODUCT(-(Bens!$B$4:$B$103=Analítico!$B169),-(Bens!$D$4:$D$103=Analítico!U$1),(Bens!$G$4:$G$103))</f>
        <v>0</v>
      </c>
      <c r="V169" s="149">
        <f>SUMPRODUCT(-(Bens!$B$4:$B$103=Analítico!$B169),-(Bens!$D$4:$D$103=Analítico!V$1),(Bens!$G$4:$G$103))</f>
        <v>0</v>
      </c>
      <c r="W169" s="149">
        <f>SUMPRODUCT(-(Bens!$B$4:$B$103=Analítico!$B169),-(Bens!$D$4:$D$103=Analítico!W$1),(Bens!$G$4:$G$103))</f>
        <v>0</v>
      </c>
      <c r="X169" s="149">
        <f>SUMPRODUCT(-(Bens!$B$4:$B$103=Analítico!$B169),-(Bens!$D$4:$D$103=Analítico!X$1),(Bens!$G$4:$G$103))</f>
        <v>0</v>
      </c>
      <c r="Y169" s="149">
        <f>SUMPRODUCT(-(Bens!$B$4:$B$103=Analítico!$B169),-(Bens!$D$4:$D$103=Analítico!Y$1),(Bens!$G$4:$G$103))</f>
        <v>0</v>
      </c>
      <c r="Z169" s="149">
        <f>SUMPRODUCT(-(Bens!$B$4:$B$103=Analítico!$B169),-(Bens!$D$4:$D$103=Analítico!Z$1),(Bens!$G$4:$G$103))</f>
        <v>0</v>
      </c>
      <c r="AA169" s="149">
        <f>SUMPRODUCT(-(Bens!$B$4:$B$103=Analítico!$B169),-(Bens!$D$4:$D$103=Analítico!AA$1),(Bens!$G$4:$G$103))</f>
        <v>0</v>
      </c>
      <c r="AB169" s="149">
        <f>SUMPRODUCT(-(Bens!$B$4:$B$103=Analítico!$B169),-(Bens!$D$4:$D$103=Analítico!AB$1),(Bens!$G$4:$G$103))</f>
        <v>0</v>
      </c>
      <c r="AC169" s="149">
        <f>SUMPRODUCT(-(Bens!$B$4:$B$103=Analítico!$B169),-(Bens!$D$4:$D$103=Analítico!AC$1),(Bens!$G$4:$G$103))</f>
        <v>0</v>
      </c>
      <c r="AD169" s="149">
        <f>SUMPRODUCT(-(Bens!$B$4:$B$103=Analítico!$B169),-(Bens!$D$4:$D$103=Analítico!AD$1),(Bens!$G$4:$G$103))</f>
        <v>0</v>
      </c>
      <c r="AE169" s="149">
        <f>SUMPRODUCT(-(Bens!$B$4:$B$103=Analítico!$B169),-(Bens!$D$4:$D$103=Analítico!AE$1),(Bens!$G$4:$G$103))</f>
        <v>0</v>
      </c>
      <c r="AF169" s="149">
        <f>SUMPRODUCT(-(Bens!$B$4:$B$103=Analítico!$B169),-(Bens!$D$4:$D$103=Analítico!AF$1),(Bens!$G$4:$G$103))</f>
        <v>0</v>
      </c>
      <c r="AG169" s="149">
        <f>SUMPRODUCT(-(Bens!$B$4:$B$103=Analítico!$B169),-(Bens!$D$4:$D$103=Analítico!AG$1),(Bens!$G$4:$G$103))</f>
        <v>0</v>
      </c>
      <c r="AH169" s="149">
        <f>SUMPRODUCT(-(Bens!$B$4:$B$103=Analítico!$B169),-(Bens!$D$4:$D$103=Analítico!AH$1),(Bens!$G$4:$G$103))</f>
        <v>0</v>
      </c>
      <c r="AI169" s="149">
        <f>SUMPRODUCT(-(Bens!$B$4:$B$103=Analítico!$B169),-(Bens!$D$4:$D$103=Analítico!AI$1),(Bens!$G$4:$G$103))</f>
        <v>0</v>
      </c>
      <c r="AJ169" s="149">
        <f>SUMPRODUCT(-(Bens!$B$4:$B$103=Analítico!$B169),-(Bens!$D$4:$D$103=Analítico!AJ$1),(Bens!$G$4:$G$103))</f>
        <v>0</v>
      </c>
      <c r="AK169" s="149">
        <f>SUMPRODUCT(-(Bens!$B$4:$B$103=Analítico!$B169),-(Bens!$D$4:$D$103=Analítico!AK$1),(Bens!$G$4:$G$103))</f>
        <v>0</v>
      </c>
      <c r="AL169" s="149">
        <f>SUMPRODUCT(-(Bens!$B$4:$B$103=Analítico!$B169),-(Bens!$D$4:$D$103=Analítico!AL$1),(Bens!$G$4:$G$103))</f>
        <v>0</v>
      </c>
      <c r="AM169" s="149">
        <f>SUMPRODUCT(-(Bens!$B$4:$B$103=Analítico!$B169),-(Bens!$D$4:$D$103=Analítico!AM$1),(Bens!$G$4:$G$103))</f>
        <v>0</v>
      </c>
      <c r="AN169" s="149">
        <f>SUMPRODUCT(-(Bens!$B$4:$B$103=Analítico!$B169),-(Bens!$D$4:$D$103=Analítico!AN$1),(Bens!$G$4:$G$103))</f>
        <v>0</v>
      </c>
      <c r="AO169" s="149">
        <f>SUMPRODUCT(-(Bens!$B$4:$B$103=Analítico!$B169),-(Bens!$D$4:$D$103=Analítico!AO$1),(Bens!$G$4:$G$103))</f>
        <v>0</v>
      </c>
      <c r="AP169" s="149">
        <f>SUMPRODUCT(-(Bens!$B$4:$B$103=Analítico!$B169),-(Bens!$D$4:$D$103=Analítico!AP$1),(Bens!$G$4:$G$103))</f>
        <v>0</v>
      </c>
      <c r="AQ169" s="149">
        <f>SUMPRODUCT(-(Bens!$B$4:$B$103=Analítico!$B169),-(Bens!$D$4:$D$103=Analítico!AQ$1),(Bens!$G$4:$G$103))</f>
        <v>0</v>
      </c>
      <c r="AR169" s="149">
        <f>SUMPRODUCT(-(Bens!$B$4:$B$103=Analítico!$B169),-(Bens!$D$4:$D$103=Analítico!AR$1),(Bens!$G$4:$G$103))</f>
        <v>0</v>
      </c>
      <c r="AS169" s="149">
        <f>SUMPRODUCT(-(Bens!$B$4:$B$103=Analítico!$B169),-(Bens!$D$4:$D$103=Analítico!AS$1),(Bens!$G$4:$G$103))</f>
        <v>0</v>
      </c>
      <c r="AT169" s="149">
        <f>SUMPRODUCT(-(Bens!$B$4:$B$103=Analítico!$B169),-(Bens!$D$4:$D$103=Analítico!AT$1),(Bens!$G$4:$G$103))</f>
        <v>0</v>
      </c>
      <c r="AU169" s="149">
        <f>SUMPRODUCT(-(Bens!$B$4:$B$103=Analítico!$B169),-(Bens!$D$4:$D$103=Analítico!AU$1),(Bens!$G$4:$G$103))</f>
        <v>0</v>
      </c>
      <c r="AV169" s="149">
        <f>SUMPRODUCT(-(Bens!$B$4:$B$103=Analítico!$B169),-(Bens!$D$4:$D$103=Analítico!AV$1),(Bens!$G$4:$G$103))</f>
        <v>0</v>
      </c>
      <c r="AW169" s="149">
        <f>SUMPRODUCT(-(Bens!$B$4:$B$103=Analítico!$B169),-(Bens!$D$4:$D$103=Analítico!AW$1),(Bens!$G$4:$G$103))</f>
        <v>0</v>
      </c>
      <c r="AX169" s="149">
        <f>SUMPRODUCT(-(Bens!$B$4:$B$103=Analítico!$B169),-(Bens!$D$4:$D$103=Analítico!AX$1),(Bens!$G$4:$G$103))</f>
        <v>0</v>
      </c>
      <c r="AY169" s="144">
        <f t="shared" si="58"/>
        <v>0</v>
      </c>
      <c r="AZ169" s="156">
        <f t="shared" ca="1" si="59"/>
        <v>0</v>
      </c>
      <c r="BJ169" s="247"/>
      <c r="BK169" s="247"/>
    </row>
    <row r="170" spans="1:63" s="99" customFormat="1" ht="23.25" customHeight="1">
      <c r="A170" s="29" t="s">
        <v>16</v>
      </c>
      <c r="B170" s="30" t="s">
        <v>205</v>
      </c>
      <c r="C170" s="149">
        <f>SUMPRODUCT(-(Bens!$B$4:$B$103=Analítico!$B170),-(Bens!$D$4:$D$103=Analítico!C$1),(Bens!$G$4:$G$103))</f>
        <v>0</v>
      </c>
      <c r="D170" s="149">
        <f>SUMPRODUCT(-(Bens!$B$4:$B$103=Analítico!$B170),-(Bens!$D$4:$D$103=Analítico!D$1),(Bens!$G$4:$G$103))</f>
        <v>0</v>
      </c>
      <c r="E170" s="149">
        <f>SUMPRODUCT(-(Bens!$B$4:$B$103=Analítico!$B170),-(Bens!$D$4:$D$103=Analítico!E$1),(Bens!$G$4:$G$103))</f>
        <v>0</v>
      </c>
      <c r="F170" s="149">
        <f>SUMPRODUCT(-(Bens!$B$4:$B$103=Analítico!$B170),-(Bens!$D$4:$D$103=Analítico!F$1),(Bens!$G$4:$G$103))</f>
        <v>0</v>
      </c>
      <c r="G170" s="149">
        <f>SUMPRODUCT(-(Bens!$B$4:$B$103=Analítico!$B170),-(Bens!$D$4:$D$103=Analítico!G$1),(Bens!$G$4:$G$103))</f>
        <v>0</v>
      </c>
      <c r="H170" s="149">
        <f>SUMPRODUCT(-(Bens!$B$4:$B$103=Analítico!$B170),-(Bens!$D$4:$D$103=Analítico!H$1),(Bens!$G$4:$G$103))</f>
        <v>0</v>
      </c>
      <c r="I170" s="149">
        <f>SUMPRODUCT(-(Bens!$B$4:$B$103=Analítico!$B170),-(Bens!$D$4:$D$103=Analítico!I$1),(Bens!$G$4:$G$103))</f>
        <v>0</v>
      </c>
      <c r="J170" s="149">
        <f>SUMPRODUCT(-(Bens!$B$4:$B$103=Analítico!$B170),-(Bens!$D$4:$D$103=Analítico!J$1),(Bens!$G$4:$G$103))</f>
        <v>0</v>
      </c>
      <c r="K170" s="149">
        <f>SUMPRODUCT(-(Bens!$B$4:$B$103=Analítico!$B170),-(Bens!$D$4:$D$103=Analítico!K$1),(Bens!$G$4:$G$103))</f>
        <v>0</v>
      </c>
      <c r="L170" s="149">
        <f>SUMPRODUCT(-(Bens!$B$4:$B$103=Analítico!$B170),-(Bens!$D$4:$D$103=Analítico!L$1),(Bens!$G$4:$G$103))</f>
        <v>0</v>
      </c>
      <c r="M170" s="149">
        <f>SUMPRODUCT(-(Bens!$B$4:$B$103=Analítico!$B170),-(Bens!$D$4:$D$103=Analítico!M$1),(Bens!$G$4:$G$103))</f>
        <v>0</v>
      </c>
      <c r="N170" s="149">
        <f>SUMPRODUCT(-(Bens!$B$4:$B$103=Analítico!$B170),-(Bens!$D$4:$D$103=Analítico!N$1),(Bens!$G$4:$G$103))</f>
        <v>0</v>
      </c>
      <c r="O170" s="149">
        <f>SUMPRODUCT(-(Bens!$B$4:$B$103=Analítico!$B170),-(Bens!$D$4:$D$103=Analítico!O$1),(Bens!$G$4:$G$103))</f>
        <v>0</v>
      </c>
      <c r="P170" s="149">
        <f>SUMPRODUCT(-(Bens!$B$4:$B$103=Analítico!$B170),-(Bens!$D$4:$D$103=Analítico!P$1),(Bens!$G$4:$G$103))</f>
        <v>0</v>
      </c>
      <c r="Q170" s="149">
        <f>SUMPRODUCT(-(Bens!$B$4:$B$103=Analítico!$B170),-(Bens!$D$4:$D$103=Analítico!Q$1),(Bens!$G$4:$G$103))</f>
        <v>0</v>
      </c>
      <c r="R170" s="149">
        <f>SUMPRODUCT(-(Bens!$B$4:$B$103=Analítico!$B170),-(Bens!$D$4:$D$103=Analítico!R$1),(Bens!$G$4:$G$103))</f>
        <v>0</v>
      </c>
      <c r="S170" s="149">
        <f>SUMPRODUCT(-(Bens!$B$4:$B$103=Analítico!$B170),-(Bens!$D$4:$D$103=Analítico!S$1),(Bens!$G$4:$G$103))</f>
        <v>0</v>
      </c>
      <c r="T170" s="149">
        <f>SUMPRODUCT(-(Bens!$B$4:$B$103=Analítico!$B170),-(Bens!$D$4:$D$103=Analítico!T$1),(Bens!$G$4:$G$103))</f>
        <v>0</v>
      </c>
      <c r="U170" s="149">
        <f>SUMPRODUCT(-(Bens!$B$4:$B$103=Analítico!$B170),-(Bens!$D$4:$D$103=Analítico!U$1),(Bens!$G$4:$G$103))</f>
        <v>0</v>
      </c>
      <c r="V170" s="149">
        <f>SUMPRODUCT(-(Bens!$B$4:$B$103=Analítico!$B170),-(Bens!$D$4:$D$103=Analítico!V$1),(Bens!$G$4:$G$103))</f>
        <v>0</v>
      </c>
      <c r="W170" s="149">
        <f>SUMPRODUCT(-(Bens!$B$4:$B$103=Analítico!$B170),-(Bens!$D$4:$D$103=Analítico!W$1),(Bens!$G$4:$G$103))</f>
        <v>0</v>
      </c>
      <c r="X170" s="149">
        <f>SUMPRODUCT(-(Bens!$B$4:$B$103=Analítico!$B170),-(Bens!$D$4:$D$103=Analítico!X$1),(Bens!$G$4:$G$103))</f>
        <v>0</v>
      </c>
      <c r="Y170" s="149">
        <f>SUMPRODUCT(-(Bens!$B$4:$B$103=Analítico!$B170),-(Bens!$D$4:$D$103=Analítico!Y$1),(Bens!$G$4:$G$103))</f>
        <v>0</v>
      </c>
      <c r="Z170" s="149">
        <f>SUMPRODUCT(-(Bens!$B$4:$B$103=Analítico!$B170),-(Bens!$D$4:$D$103=Analítico!Z$1),(Bens!$G$4:$G$103))</f>
        <v>0</v>
      </c>
      <c r="AA170" s="149">
        <f>SUMPRODUCT(-(Bens!$B$4:$B$103=Analítico!$B170),-(Bens!$D$4:$D$103=Analítico!AA$1),(Bens!$G$4:$G$103))</f>
        <v>0</v>
      </c>
      <c r="AB170" s="149">
        <f>SUMPRODUCT(-(Bens!$B$4:$B$103=Analítico!$B170),-(Bens!$D$4:$D$103=Analítico!AB$1),(Bens!$G$4:$G$103))</f>
        <v>0</v>
      </c>
      <c r="AC170" s="149">
        <f>SUMPRODUCT(-(Bens!$B$4:$B$103=Analítico!$B170),-(Bens!$D$4:$D$103=Analítico!AC$1),(Bens!$G$4:$G$103))</f>
        <v>0</v>
      </c>
      <c r="AD170" s="149">
        <f>SUMPRODUCT(-(Bens!$B$4:$B$103=Analítico!$B170),-(Bens!$D$4:$D$103=Analítico!AD$1),(Bens!$G$4:$G$103))</f>
        <v>0</v>
      </c>
      <c r="AE170" s="149">
        <f>SUMPRODUCT(-(Bens!$B$4:$B$103=Analítico!$B170),-(Bens!$D$4:$D$103=Analítico!AE$1),(Bens!$G$4:$G$103))</f>
        <v>0</v>
      </c>
      <c r="AF170" s="149">
        <f>SUMPRODUCT(-(Bens!$B$4:$B$103=Analítico!$B170),-(Bens!$D$4:$D$103=Analítico!AF$1),(Bens!$G$4:$G$103))</f>
        <v>0</v>
      </c>
      <c r="AG170" s="149">
        <f>SUMPRODUCT(-(Bens!$B$4:$B$103=Analítico!$B170),-(Bens!$D$4:$D$103=Analítico!AG$1),(Bens!$G$4:$G$103))</f>
        <v>0</v>
      </c>
      <c r="AH170" s="149">
        <f>SUMPRODUCT(-(Bens!$B$4:$B$103=Analítico!$B170),-(Bens!$D$4:$D$103=Analítico!AH$1),(Bens!$G$4:$G$103))</f>
        <v>0</v>
      </c>
      <c r="AI170" s="149">
        <f>SUMPRODUCT(-(Bens!$B$4:$B$103=Analítico!$B170),-(Bens!$D$4:$D$103=Analítico!AI$1),(Bens!$G$4:$G$103))</f>
        <v>0</v>
      </c>
      <c r="AJ170" s="149">
        <f>SUMPRODUCT(-(Bens!$B$4:$B$103=Analítico!$B170),-(Bens!$D$4:$D$103=Analítico!AJ$1),(Bens!$G$4:$G$103))</f>
        <v>0</v>
      </c>
      <c r="AK170" s="149">
        <f>SUMPRODUCT(-(Bens!$B$4:$B$103=Analítico!$B170),-(Bens!$D$4:$D$103=Analítico!AK$1),(Bens!$G$4:$G$103))</f>
        <v>0</v>
      </c>
      <c r="AL170" s="149">
        <f>SUMPRODUCT(-(Bens!$B$4:$B$103=Analítico!$B170),-(Bens!$D$4:$D$103=Analítico!AL$1),(Bens!$G$4:$G$103))</f>
        <v>0</v>
      </c>
      <c r="AM170" s="149">
        <f>SUMPRODUCT(-(Bens!$B$4:$B$103=Analítico!$B170),-(Bens!$D$4:$D$103=Analítico!AM$1),(Bens!$G$4:$G$103))</f>
        <v>0</v>
      </c>
      <c r="AN170" s="149">
        <f>SUMPRODUCT(-(Bens!$B$4:$B$103=Analítico!$B170),-(Bens!$D$4:$D$103=Analítico!AN$1),(Bens!$G$4:$G$103))</f>
        <v>0</v>
      </c>
      <c r="AO170" s="149">
        <f>SUMPRODUCT(-(Bens!$B$4:$B$103=Analítico!$B170),-(Bens!$D$4:$D$103=Analítico!AO$1),(Bens!$G$4:$G$103))</f>
        <v>0</v>
      </c>
      <c r="AP170" s="149">
        <f>SUMPRODUCT(-(Bens!$B$4:$B$103=Analítico!$B170),-(Bens!$D$4:$D$103=Analítico!AP$1),(Bens!$G$4:$G$103))</f>
        <v>0</v>
      </c>
      <c r="AQ170" s="149">
        <f>SUMPRODUCT(-(Bens!$B$4:$B$103=Analítico!$B170),-(Bens!$D$4:$D$103=Analítico!AQ$1),(Bens!$G$4:$G$103))</f>
        <v>0</v>
      </c>
      <c r="AR170" s="149">
        <f>SUMPRODUCT(-(Bens!$B$4:$B$103=Analítico!$B170),-(Bens!$D$4:$D$103=Analítico!AR$1),(Bens!$G$4:$G$103))</f>
        <v>0</v>
      </c>
      <c r="AS170" s="149">
        <f>SUMPRODUCT(-(Bens!$B$4:$B$103=Analítico!$B170),-(Bens!$D$4:$D$103=Analítico!AS$1),(Bens!$G$4:$G$103))</f>
        <v>0</v>
      </c>
      <c r="AT170" s="149">
        <f>SUMPRODUCT(-(Bens!$B$4:$B$103=Analítico!$B170),-(Bens!$D$4:$D$103=Analítico!AT$1),(Bens!$G$4:$G$103))</f>
        <v>0</v>
      </c>
      <c r="AU170" s="149">
        <f>SUMPRODUCT(-(Bens!$B$4:$B$103=Analítico!$B170),-(Bens!$D$4:$D$103=Analítico!AU$1),(Bens!$G$4:$G$103))</f>
        <v>0</v>
      </c>
      <c r="AV170" s="149">
        <f>SUMPRODUCT(-(Bens!$B$4:$B$103=Analítico!$B170),-(Bens!$D$4:$D$103=Analítico!AV$1),(Bens!$G$4:$G$103))</f>
        <v>0</v>
      </c>
      <c r="AW170" s="149">
        <f>SUMPRODUCT(-(Bens!$B$4:$B$103=Analítico!$B170),-(Bens!$D$4:$D$103=Analítico!AW$1),(Bens!$G$4:$G$103))</f>
        <v>0</v>
      </c>
      <c r="AX170" s="149">
        <f>SUMPRODUCT(-(Bens!$B$4:$B$103=Analítico!$B170),-(Bens!$D$4:$D$103=Analítico!AX$1),(Bens!$G$4:$G$103))</f>
        <v>0</v>
      </c>
      <c r="AY170" s="144">
        <f t="shared" si="58"/>
        <v>0</v>
      </c>
      <c r="AZ170" s="156">
        <f t="shared" ca="1" si="59"/>
        <v>0</v>
      </c>
      <c r="BJ170" s="247"/>
      <c r="BK170" s="247"/>
    </row>
    <row r="171" spans="1:63" s="99" customFormat="1" ht="23.25" customHeight="1">
      <c r="A171" s="29" t="s">
        <v>17</v>
      </c>
      <c r="B171" s="30" t="s">
        <v>206</v>
      </c>
      <c r="C171" s="149">
        <f>SUMPRODUCT(-(Bens!$B$4:$B$103=Analítico!$B171),-(Bens!$D$4:$D$103=Analítico!C$1),(Bens!$G$4:$G$103))</f>
        <v>0</v>
      </c>
      <c r="D171" s="149">
        <f>SUMPRODUCT(-(Bens!$B$4:$B$103=Analítico!$B171),-(Bens!$D$4:$D$103=Analítico!D$1),(Bens!$G$4:$G$103))</f>
        <v>0</v>
      </c>
      <c r="E171" s="149">
        <f>SUMPRODUCT(-(Bens!$B$4:$B$103=Analítico!$B171),-(Bens!$D$4:$D$103=Analítico!E$1),(Bens!$G$4:$G$103))</f>
        <v>0</v>
      </c>
      <c r="F171" s="149">
        <f>SUMPRODUCT(-(Bens!$B$4:$B$103=Analítico!$B171),-(Bens!$D$4:$D$103=Analítico!F$1),(Bens!$G$4:$G$103))</f>
        <v>0</v>
      </c>
      <c r="G171" s="149">
        <f>SUMPRODUCT(-(Bens!$B$4:$B$103=Analítico!$B171),-(Bens!$D$4:$D$103=Analítico!G$1),(Bens!$G$4:$G$103))</f>
        <v>0</v>
      </c>
      <c r="H171" s="149">
        <f>SUMPRODUCT(-(Bens!$B$4:$B$103=Analítico!$B171),-(Bens!$D$4:$D$103=Analítico!H$1),(Bens!$G$4:$G$103))</f>
        <v>0</v>
      </c>
      <c r="I171" s="149">
        <f>SUMPRODUCT(-(Bens!$B$4:$B$103=Analítico!$B171),-(Bens!$D$4:$D$103=Analítico!I$1),(Bens!$G$4:$G$103))</f>
        <v>0</v>
      </c>
      <c r="J171" s="149">
        <f>SUMPRODUCT(-(Bens!$B$4:$B$103=Analítico!$B171),-(Bens!$D$4:$D$103=Analítico!J$1),(Bens!$G$4:$G$103))</f>
        <v>0</v>
      </c>
      <c r="K171" s="149">
        <f>SUMPRODUCT(-(Bens!$B$4:$B$103=Analítico!$B171),-(Bens!$D$4:$D$103=Analítico!K$1),(Bens!$G$4:$G$103))</f>
        <v>0</v>
      </c>
      <c r="L171" s="149">
        <f>SUMPRODUCT(-(Bens!$B$4:$B$103=Analítico!$B171),-(Bens!$D$4:$D$103=Analítico!L$1),(Bens!$G$4:$G$103))</f>
        <v>0</v>
      </c>
      <c r="M171" s="149">
        <f>SUMPRODUCT(-(Bens!$B$4:$B$103=Analítico!$B171),-(Bens!$D$4:$D$103=Analítico!M$1),(Bens!$G$4:$G$103))</f>
        <v>0</v>
      </c>
      <c r="N171" s="149">
        <f>SUMPRODUCT(-(Bens!$B$4:$B$103=Analítico!$B171),-(Bens!$D$4:$D$103=Analítico!N$1),(Bens!$G$4:$G$103))</f>
        <v>0</v>
      </c>
      <c r="O171" s="149">
        <f>SUMPRODUCT(-(Bens!$B$4:$B$103=Analítico!$B171),-(Bens!$D$4:$D$103=Analítico!O$1),(Bens!$G$4:$G$103))</f>
        <v>0</v>
      </c>
      <c r="P171" s="149">
        <f>SUMPRODUCT(-(Bens!$B$4:$B$103=Analítico!$B171),-(Bens!$D$4:$D$103=Analítico!P$1),(Bens!$G$4:$G$103))</f>
        <v>0</v>
      </c>
      <c r="Q171" s="149">
        <f>SUMPRODUCT(-(Bens!$B$4:$B$103=Analítico!$B171),-(Bens!$D$4:$D$103=Analítico!Q$1),(Bens!$G$4:$G$103))</f>
        <v>0</v>
      </c>
      <c r="R171" s="149">
        <f>SUMPRODUCT(-(Bens!$B$4:$B$103=Analítico!$B171),-(Bens!$D$4:$D$103=Analítico!R$1),(Bens!$G$4:$G$103))</f>
        <v>0</v>
      </c>
      <c r="S171" s="149">
        <f>SUMPRODUCT(-(Bens!$B$4:$B$103=Analítico!$B171),-(Bens!$D$4:$D$103=Analítico!S$1),(Bens!$G$4:$G$103))</f>
        <v>0</v>
      </c>
      <c r="T171" s="149">
        <f>SUMPRODUCT(-(Bens!$B$4:$B$103=Analítico!$B171),-(Bens!$D$4:$D$103=Analítico!T$1),(Bens!$G$4:$G$103))</f>
        <v>0</v>
      </c>
      <c r="U171" s="149">
        <f>SUMPRODUCT(-(Bens!$B$4:$B$103=Analítico!$B171),-(Bens!$D$4:$D$103=Analítico!U$1),(Bens!$G$4:$G$103))</f>
        <v>0</v>
      </c>
      <c r="V171" s="149">
        <f>SUMPRODUCT(-(Bens!$B$4:$B$103=Analítico!$B171),-(Bens!$D$4:$D$103=Analítico!V$1),(Bens!$G$4:$G$103))</f>
        <v>0</v>
      </c>
      <c r="W171" s="149">
        <f>SUMPRODUCT(-(Bens!$B$4:$B$103=Analítico!$B171),-(Bens!$D$4:$D$103=Analítico!W$1),(Bens!$G$4:$G$103))</f>
        <v>0</v>
      </c>
      <c r="X171" s="149">
        <f>SUMPRODUCT(-(Bens!$B$4:$B$103=Analítico!$B171),-(Bens!$D$4:$D$103=Analítico!X$1),(Bens!$G$4:$G$103))</f>
        <v>0</v>
      </c>
      <c r="Y171" s="149">
        <f>SUMPRODUCT(-(Bens!$B$4:$B$103=Analítico!$B171),-(Bens!$D$4:$D$103=Analítico!Y$1),(Bens!$G$4:$G$103))</f>
        <v>0</v>
      </c>
      <c r="Z171" s="149">
        <f>SUMPRODUCT(-(Bens!$B$4:$B$103=Analítico!$B171),-(Bens!$D$4:$D$103=Analítico!Z$1),(Bens!$G$4:$G$103))</f>
        <v>0</v>
      </c>
      <c r="AA171" s="149">
        <f>SUMPRODUCT(-(Bens!$B$4:$B$103=Analítico!$B171),-(Bens!$D$4:$D$103=Analítico!AA$1),(Bens!$G$4:$G$103))</f>
        <v>0</v>
      </c>
      <c r="AB171" s="149">
        <f>SUMPRODUCT(-(Bens!$B$4:$B$103=Analítico!$B171),-(Bens!$D$4:$D$103=Analítico!AB$1),(Bens!$G$4:$G$103))</f>
        <v>0</v>
      </c>
      <c r="AC171" s="149">
        <f>SUMPRODUCT(-(Bens!$B$4:$B$103=Analítico!$B171),-(Bens!$D$4:$D$103=Analítico!AC$1),(Bens!$G$4:$G$103))</f>
        <v>0</v>
      </c>
      <c r="AD171" s="149">
        <f>SUMPRODUCT(-(Bens!$B$4:$B$103=Analítico!$B171),-(Bens!$D$4:$D$103=Analítico!AD$1),(Bens!$G$4:$G$103))</f>
        <v>0</v>
      </c>
      <c r="AE171" s="149">
        <f>SUMPRODUCT(-(Bens!$B$4:$B$103=Analítico!$B171),-(Bens!$D$4:$D$103=Analítico!AE$1),(Bens!$G$4:$G$103))</f>
        <v>0</v>
      </c>
      <c r="AF171" s="149">
        <f>SUMPRODUCT(-(Bens!$B$4:$B$103=Analítico!$B171),-(Bens!$D$4:$D$103=Analítico!AF$1),(Bens!$G$4:$G$103))</f>
        <v>0</v>
      </c>
      <c r="AG171" s="149">
        <f>SUMPRODUCT(-(Bens!$B$4:$B$103=Analítico!$B171),-(Bens!$D$4:$D$103=Analítico!AG$1),(Bens!$G$4:$G$103))</f>
        <v>0</v>
      </c>
      <c r="AH171" s="149">
        <f>SUMPRODUCT(-(Bens!$B$4:$B$103=Analítico!$B171),-(Bens!$D$4:$D$103=Analítico!AH$1),(Bens!$G$4:$G$103))</f>
        <v>0</v>
      </c>
      <c r="AI171" s="149">
        <f>SUMPRODUCT(-(Bens!$B$4:$B$103=Analítico!$B171),-(Bens!$D$4:$D$103=Analítico!AI$1),(Bens!$G$4:$G$103))</f>
        <v>0</v>
      </c>
      <c r="AJ171" s="149">
        <f>SUMPRODUCT(-(Bens!$B$4:$B$103=Analítico!$B171),-(Bens!$D$4:$D$103=Analítico!AJ$1),(Bens!$G$4:$G$103))</f>
        <v>0</v>
      </c>
      <c r="AK171" s="149">
        <f>SUMPRODUCT(-(Bens!$B$4:$B$103=Analítico!$B171),-(Bens!$D$4:$D$103=Analítico!AK$1),(Bens!$G$4:$G$103))</f>
        <v>0</v>
      </c>
      <c r="AL171" s="149">
        <f>SUMPRODUCT(-(Bens!$B$4:$B$103=Analítico!$B171),-(Bens!$D$4:$D$103=Analítico!AL$1),(Bens!$G$4:$G$103))</f>
        <v>0</v>
      </c>
      <c r="AM171" s="149">
        <f>SUMPRODUCT(-(Bens!$B$4:$B$103=Analítico!$B171),-(Bens!$D$4:$D$103=Analítico!AM$1),(Bens!$G$4:$G$103))</f>
        <v>0</v>
      </c>
      <c r="AN171" s="149">
        <f>SUMPRODUCT(-(Bens!$B$4:$B$103=Analítico!$B171),-(Bens!$D$4:$D$103=Analítico!AN$1),(Bens!$G$4:$G$103))</f>
        <v>0</v>
      </c>
      <c r="AO171" s="149">
        <f>SUMPRODUCT(-(Bens!$B$4:$B$103=Analítico!$B171),-(Bens!$D$4:$D$103=Analítico!AO$1),(Bens!$G$4:$G$103))</f>
        <v>0</v>
      </c>
      <c r="AP171" s="149">
        <f>SUMPRODUCT(-(Bens!$B$4:$B$103=Analítico!$B171),-(Bens!$D$4:$D$103=Analítico!AP$1),(Bens!$G$4:$G$103))</f>
        <v>0</v>
      </c>
      <c r="AQ171" s="149">
        <f>SUMPRODUCT(-(Bens!$B$4:$B$103=Analítico!$B171),-(Bens!$D$4:$D$103=Analítico!AQ$1),(Bens!$G$4:$G$103))</f>
        <v>0</v>
      </c>
      <c r="AR171" s="149">
        <f>SUMPRODUCT(-(Bens!$B$4:$B$103=Analítico!$B171),-(Bens!$D$4:$D$103=Analítico!AR$1),(Bens!$G$4:$G$103))</f>
        <v>0</v>
      </c>
      <c r="AS171" s="149">
        <f>SUMPRODUCT(-(Bens!$B$4:$B$103=Analítico!$B171),-(Bens!$D$4:$D$103=Analítico!AS$1),(Bens!$G$4:$G$103))</f>
        <v>0</v>
      </c>
      <c r="AT171" s="149">
        <f>SUMPRODUCT(-(Bens!$B$4:$B$103=Analítico!$B171),-(Bens!$D$4:$D$103=Analítico!AT$1),(Bens!$G$4:$G$103))</f>
        <v>0</v>
      </c>
      <c r="AU171" s="149">
        <f>SUMPRODUCT(-(Bens!$B$4:$B$103=Analítico!$B171),-(Bens!$D$4:$D$103=Analítico!AU$1),(Bens!$G$4:$G$103))</f>
        <v>0</v>
      </c>
      <c r="AV171" s="149">
        <f>SUMPRODUCT(-(Bens!$B$4:$B$103=Analítico!$B171),-(Bens!$D$4:$D$103=Analítico!AV$1),(Bens!$G$4:$G$103))</f>
        <v>0</v>
      </c>
      <c r="AW171" s="149">
        <f>SUMPRODUCT(-(Bens!$B$4:$B$103=Analítico!$B171),-(Bens!$D$4:$D$103=Analítico!AW$1),(Bens!$G$4:$G$103))</f>
        <v>0</v>
      </c>
      <c r="AX171" s="149">
        <f>SUMPRODUCT(-(Bens!$B$4:$B$103=Analítico!$B171),-(Bens!$D$4:$D$103=Analítico!AX$1),(Bens!$G$4:$G$103))</f>
        <v>0</v>
      </c>
      <c r="AY171" s="144">
        <f t="shared" si="58"/>
        <v>0</v>
      </c>
      <c r="AZ171" s="156">
        <f t="shared" ca="1" si="59"/>
        <v>0</v>
      </c>
      <c r="BJ171" s="247"/>
      <c r="BK171" s="247"/>
    </row>
    <row r="172" spans="1:63" s="99" customFormat="1" ht="23.25" customHeight="1">
      <c r="A172" s="29" t="s">
        <v>18</v>
      </c>
      <c r="B172" s="30" t="s">
        <v>207</v>
      </c>
      <c r="C172" s="149">
        <f>SUMPRODUCT(-(Bens!$B$4:$B$103=Analítico!$B172),-(Bens!$D$4:$D$103=Analítico!C$1),(Bens!$G$4:$G$103))</f>
        <v>0</v>
      </c>
      <c r="D172" s="149">
        <f>SUMPRODUCT(-(Bens!$B$4:$B$103=Analítico!$B172),-(Bens!$D$4:$D$103=Analítico!D$1),(Bens!$G$4:$G$103))</f>
        <v>0</v>
      </c>
      <c r="E172" s="149">
        <f>SUMPRODUCT(-(Bens!$B$4:$B$103=Analítico!$B172),-(Bens!$D$4:$D$103=Analítico!E$1),(Bens!$G$4:$G$103))</f>
        <v>0</v>
      </c>
      <c r="F172" s="149">
        <f>SUMPRODUCT(-(Bens!$B$4:$B$103=Analítico!$B172),-(Bens!$D$4:$D$103=Analítico!F$1),(Bens!$G$4:$G$103))</f>
        <v>0</v>
      </c>
      <c r="G172" s="149">
        <f>SUMPRODUCT(-(Bens!$B$4:$B$103=Analítico!$B172),-(Bens!$D$4:$D$103=Analítico!G$1),(Bens!$G$4:$G$103))</f>
        <v>0</v>
      </c>
      <c r="H172" s="149">
        <f>SUMPRODUCT(-(Bens!$B$4:$B$103=Analítico!$B172),-(Bens!$D$4:$D$103=Analítico!H$1),(Bens!$G$4:$G$103))</f>
        <v>0</v>
      </c>
      <c r="I172" s="149">
        <f>SUMPRODUCT(-(Bens!$B$4:$B$103=Analítico!$B172),-(Bens!$D$4:$D$103=Analítico!I$1),(Bens!$G$4:$G$103))</f>
        <v>0</v>
      </c>
      <c r="J172" s="149">
        <f>SUMPRODUCT(-(Bens!$B$4:$B$103=Analítico!$B172),-(Bens!$D$4:$D$103=Analítico!J$1),(Bens!$G$4:$G$103))</f>
        <v>0</v>
      </c>
      <c r="K172" s="149">
        <f>SUMPRODUCT(-(Bens!$B$4:$B$103=Analítico!$B172),-(Bens!$D$4:$D$103=Analítico!K$1),(Bens!$G$4:$G$103))</f>
        <v>0</v>
      </c>
      <c r="L172" s="149">
        <f>SUMPRODUCT(-(Bens!$B$4:$B$103=Analítico!$B172),-(Bens!$D$4:$D$103=Analítico!L$1),(Bens!$G$4:$G$103))</f>
        <v>0</v>
      </c>
      <c r="M172" s="149">
        <f>SUMPRODUCT(-(Bens!$B$4:$B$103=Analítico!$B172),-(Bens!$D$4:$D$103=Analítico!M$1),(Bens!$G$4:$G$103))</f>
        <v>0</v>
      </c>
      <c r="N172" s="149">
        <f>SUMPRODUCT(-(Bens!$B$4:$B$103=Analítico!$B172),-(Bens!$D$4:$D$103=Analítico!N$1),(Bens!$G$4:$G$103))</f>
        <v>0</v>
      </c>
      <c r="O172" s="149">
        <f>SUMPRODUCT(-(Bens!$B$4:$B$103=Analítico!$B172),-(Bens!$D$4:$D$103=Analítico!O$1),(Bens!$G$4:$G$103))</f>
        <v>0</v>
      </c>
      <c r="P172" s="149">
        <f>SUMPRODUCT(-(Bens!$B$4:$B$103=Analítico!$B172),-(Bens!$D$4:$D$103=Analítico!P$1),(Bens!$G$4:$G$103))</f>
        <v>0</v>
      </c>
      <c r="Q172" s="149">
        <f>SUMPRODUCT(-(Bens!$B$4:$B$103=Analítico!$B172),-(Bens!$D$4:$D$103=Analítico!Q$1),(Bens!$G$4:$G$103))</f>
        <v>0</v>
      </c>
      <c r="R172" s="149">
        <f>SUMPRODUCT(-(Bens!$B$4:$B$103=Analítico!$B172),-(Bens!$D$4:$D$103=Analítico!R$1),(Bens!$G$4:$G$103))</f>
        <v>0</v>
      </c>
      <c r="S172" s="149">
        <f>SUMPRODUCT(-(Bens!$B$4:$B$103=Analítico!$B172),-(Bens!$D$4:$D$103=Analítico!S$1),(Bens!$G$4:$G$103))</f>
        <v>0</v>
      </c>
      <c r="T172" s="149">
        <f>SUMPRODUCT(-(Bens!$B$4:$B$103=Analítico!$B172),-(Bens!$D$4:$D$103=Analítico!T$1),(Bens!$G$4:$G$103))</f>
        <v>0</v>
      </c>
      <c r="U172" s="149">
        <f>SUMPRODUCT(-(Bens!$B$4:$B$103=Analítico!$B172),-(Bens!$D$4:$D$103=Analítico!U$1),(Bens!$G$4:$G$103))</f>
        <v>0</v>
      </c>
      <c r="V172" s="149">
        <f>SUMPRODUCT(-(Bens!$B$4:$B$103=Analítico!$B172),-(Bens!$D$4:$D$103=Analítico!V$1),(Bens!$G$4:$G$103))</f>
        <v>0</v>
      </c>
      <c r="W172" s="149">
        <f>SUMPRODUCT(-(Bens!$B$4:$B$103=Analítico!$B172),-(Bens!$D$4:$D$103=Analítico!W$1),(Bens!$G$4:$G$103))</f>
        <v>0</v>
      </c>
      <c r="X172" s="149">
        <f>SUMPRODUCT(-(Bens!$B$4:$B$103=Analítico!$B172),-(Bens!$D$4:$D$103=Analítico!X$1),(Bens!$G$4:$G$103))</f>
        <v>0</v>
      </c>
      <c r="Y172" s="149">
        <f>SUMPRODUCT(-(Bens!$B$4:$B$103=Analítico!$B172),-(Bens!$D$4:$D$103=Analítico!Y$1),(Bens!$G$4:$G$103))</f>
        <v>0</v>
      </c>
      <c r="Z172" s="149">
        <f>SUMPRODUCT(-(Bens!$B$4:$B$103=Analítico!$B172),-(Bens!$D$4:$D$103=Analítico!Z$1),(Bens!$G$4:$G$103))</f>
        <v>0</v>
      </c>
      <c r="AA172" s="149">
        <f>SUMPRODUCT(-(Bens!$B$4:$B$103=Analítico!$B172),-(Bens!$D$4:$D$103=Analítico!AA$1),(Bens!$G$4:$G$103))</f>
        <v>0</v>
      </c>
      <c r="AB172" s="149">
        <f>SUMPRODUCT(-(Bens!$B$4:$B$103=Analítico!$B172),-(Bens!$D$4:$D$103=Analítico!AB$1),(Bens!$G$4:$G$103))</f>
        <v>0</v>
      </c>
      <c r="AC172" s="149">
        <f>SUMPRODUCT(-(Bens!$B$4:$B$103=Analítico!$B172),-(Bens!$D$4:$D$103=Analítico!AC$1),(Bens!$G$4:$G$103))</f>
        <v>0</v>
      </c>
      <c r="AD172" s="149">
        <f>SUMPRODUCT(-(Bens!$B$4:$B$103=Analítico!$B172),-(Bens!$D$4:$D$103=Analítico!AD$1),(Bens!$G$4:$G$103))</f>
        <v>0</v>
      </c>
      <c r="AE172" s="149">
        <f>SUMPRODUCT(-(Bens!$B$4:$B$103=Analítico!$B172),-(Bens!$D$4:$D$103=Analítico!AE$1),(Bens!$G$4:$G$103))</f>
        <v>0</v>
      </c>
      <c r="AF172" s="149">
        <f>SUMPRODUCT(-(Bens!$B$4:$B$103=Analítico!$B172),-(Bens!$D$4:$D$103=Analítico!AF$1),(Bens!$G$4:$G$103))</f>
        <v>0</v>
      </c>
      <c r="AG172" s="149">
        <f>SUMPRODUCT(-(Bens!$B$4:$B$103=Analítico!$B172),-(Bens!$D$4:$D$103=Analítico!AG$1),(Bens!$G$4:$G$103))</f>
        <v>0</v>
      </c>
      <c r="AH172" s="149">
        <f>SUMPRODUCT(-(Bens!$B$4:$B$103=Analítico!$B172),-(Bens!$D$4:$D$103=Analítico!AH$1),(Bens!$G$4:$G$103))</f>
        <v>0</v>
      </c>
      <c r="AI172" s="149">
        <f>SUMPRODUCT(-(Bens!$B$4:$B$103=Analítico!$B172),-(Bens!$D$4:$D$103=Analítico!AI$1),(Bens!$G$4:$G$103))</f>
        <v>0</v>
      </c>
      <c r="AJ172" s="149">
        <f>SUMPRODUCT(-(Bens!$B$4:$B$103=Analítico!$B172),-(Bens!$D$4:$D$103=Analítico!AJ$1),(Bens!$G$4:$G$103))</f>
        <v>0</v>
      </c>
      <c r="AK172" s="149">
        <f>SUMPRODUCT(-(Bens!$B$4:$B$103=Analítico!$B172),-(Bens!$D$4:$D$103=Analítico!AK$1),(Bens!$G$4:$G$103))</f>
        <v>0</v>
      </c>
      <c r="AL172" s="149">
        <f>SUMPRODUCT(-(Bens!$B$4:$B$103=Analítico!$B172),-(Bens!$D$4:$D$103=Analítico!AL$1),(Bens!$G$4:$G$103))</f>
        <v>0</v>
      </c>
      <c r="AM172" s="149">
        <f>SUMPRODUCT(-(Bens!$B$4:$B$103=Analítico!$B172),-(Bens!$D$4:$D$103=Analítico!AM$1),(Bens!$G$4:$G$103))</f>
        <v>0</v>
      </c>
      <c r="AN172" s="149">
        <f>SUMPRODUCT(-(Bens!$B$4:$B$103=Analítico!$B172),-(Bens!$D$4:$D$103=Analítico!AN$1),(Bens!$G$4:$G$103))</f>
        <v>0</v>
      </c>
      <c r="AO172" s="149">
        <f>SUMPRODUCT(-(Bens!$B$4:$B$103=Analítico!$B172),-(Bens!$D$4:$D$103=Analítico!AO$1),(Bens!$G$4:$G$103))</f>
        <v>0</v>
      </c>
      <c r="AP172" s="149">
        <f>SUMPRODUCT(-(Bens!$B$4:$B$103=Analítico!$B172),-(Bens!$D$4:$D$103=Analítico!AP$1),(Bens!$G$4:$G$103))</f>
        <v>0</v>
      </c>
      <c r="AQ172" s="149">
        <f>SUMPRODUCT(-(Bens!$B$4:$B$103=Analítico!$B172),-(Bens!$D$4:$D$103=Analítico!AQ$1),(Bens!$G$4:$G$103))</f>
        <v>0</v>
      </c>
      <c r="AR172" s="149">
        <f>SUMPRODUCT(-(Bens!$B$4:$B$103=Analítico!$B172),-(Bens!$D$4:$D$103=Analítico!AR$1),(Bens!$G$4:$G$103))</f>
        <v>0</v>
      </c>
      <c r="AS172" s="149">
        <f>SUMPRODUCT(-(Bens!$B$4:$B$103=Analítico!$B172),-(Bens!$D$4:$D$103=Analítico!AS$1),(Bens!$G$4:$G$103))</f>
        <v>0</v>
      </c>
      <c r="AT172" s="149">
        <f>SUMPRODUCT(-(Bens!$B$4:$B$103=Analítico!$B172),-(Bens!$D$4:$D$103=Analítico!AT$1),(Bens!$G$4:$G$103))</f>
        <v>0</v>
      </c>
      <c r="AU172" s="149">
        <f>SUMPRODUCT(-(Bens!$B$4:$B$103=Analítico!$B172),-(Bens!$D$4:$D$103=Analítico!AU$1),(Bens!$G$4:$G$103))</f>
        <v>0</v>
      </c>
      <c r="AV172" s="149">
        <f>SUMPRODUCT(-(Bens!$B$4:$B$103=Analítico!$B172),-(Bens!$D$4:$D$103=Analítico!AV$1),(Bens!$G$4:$G$103))</f>
        <v>0</v>
      </c>
      <c r="AW172" s="149">
        <f>SUMPRODUCT(-(Bens!$B$4:$B$103=Analítico!$B172),-(Bens!$D$4:$D$103=Analítico!AW$1),(Bens!$G$4:$G$103))</f>
        <v>0</v>
      </c>
      <c r="AX172" s="149">
        <f>SUMPRODUCT(-(Bens!$B$4:$B$103=Analítico!$B172),-(Bens!$D$4:$D$103=Analítico!AX$1),(Bens!$G$4:$G$103))</f>
        <v>0</v>
      </c>
      <c r="AY172" s="144">
        <f t="shared" si="58"/>
        <v>0</v>
      </c>
      <c r="AZ172" s="156">
        <f t="shared" ca="1" si="59"/>
        <v>0</v>
      </c>
      <c r="BJ172" s="247"/>
      <c r="BK172" s="247"/>
    </row>
    <row r="173" spans="1:63" s="99" customFormat="1" ht="23.25" customHeight="1">
      <c r="A173" s="29" t="s">
        <v>130</v>
      </c>
      <c r="B173" s="30" t="s">
        <v>94</v>
      </c>
      <c r="C173" s="149">
        <f>SUMPRODUCT(-(Bens!$B$4:$B$103=Analítico!$B173),-(Bens!$D$4:$D$103=Analítico!C$1),(Bens!$G$4:$G$103))</f>
        <v>0</v>
      </c>
      <c r="D173" s="149">
        <f>SUMPRODUCT(-(Bens!$B$4:$B$103=Analítico!$B173),-(Bens!$D$4:$D$103=Analítico!D$1),(Bens!$G$4:$G$103))</f>
        <v>0</v>
      </c>
      <c r="E173" s="149">
        <f>SUMPRODUCT(-(Bens!$B$4:$B$103=Analítico!$B173),-(Bens!$D$4:$D$103=Analítico!E$1),(Bens!$G$4:$G$103))</f>
        <v>0</v>
      </c>
      <c r="F173" s="149">
        <f>SUMPRODUCT(-(Bens!$B$4:$B$103=Analítico!$B173),-(Bens!$D$4:$D$103=Analítico!F$1),(Bens!$G$4:$G$103))</f>
        <v>0</v>
      </c>
      <c r="G173" s="149">
        <f>SUMPRODUCT(-(Bens!$B$4:$B$103=Analítico!$B173),-(Bens!$D$4:$D$103=Analítico!G$1),(Bens!$G$4:$G$103))</f>
        <v>0</v>
      </c>
      <c r="H173" s="149">
        <f>SUMPRODUCT(-(Bens!$B$4:$B$103=Analítico!$B173),-(Bens!$D$4:$D$103=Analítico!H$1),(Bens!$G$4:$G$103))</f>
        <v>0</v>
      </c>
      <c r="I173" s="149">
        <f>SUMPRODUCT(-(Bens!$B$4:$B$103=Analítico!$B173),-(Bens!$D$4:$D$103=Analítico!I$1),(Bens!$G$4:$G$103))</f>
        <v>0</v>
      </c>
      <c r="J173" s="149">
        <f>SUMPRODUCT(-(Bens!$B$4:$B$103=Analítico!$B173),-(Bens!$D$4:$D$103=Analítico!J$1),(Bens!$G$4:$G$103))</f>
        <v>0</v>
      </c>
      <c r="K173" s="149">
        <f>SUMPRODUCT(-(Bens!$B$4:$B$103=Analítico!$B173),-(Bens!$D$4:$D$103=Analítico!K$1),(Bens!$G$4:$G$103))</f>
        <v>0</v>
      </c>
      <c r="L173" s="149">
        <f>SUMPRODUCT(-(Bens!$B$4:$B$103=Analítico!$B173),-(Bens!$D$4:$D$103=Analítico!L$1),(Bens!$G$4:$G$103))</f>
        <v>0</v>
      </c>
      <c r="M173" s="149">
        <f>SUMPRODUCT(-(Bens!$B$4:$B$103=Analítico!$B173),-(Bens!$D$4:$D$103=Analítico!M$1),(Bens!$G$4:$G$103))</f>
        <v>0</v>
      </c>
      <c r="N173" s="149">
        <f>SUMPRODUCT(-(Bens!$B$4:$B$103=Analítico!$B173),-(Bens!$D$4:$D$103=Analítico!N$1),(Bens!$G$4:$G$103))</f>
        <v>0</v>
      </c>
      <c r="O173" s="149">
        <f>SUMPRODUCT(-(Bens!$B$4:$B$103=Analítico!$B173),-(Bens!$D$4:$D$103=Analítico!O$1),(Bens!$G$4:$G$103))</f>
        <v>0</v>
      </c>
      <c r="P173" s="149">
        <f>SUMPRODUCT(-(Bens!$B$4:$B$103=Analítico!$B173),-(Bens!$D$4:$D$103=Analítico!P$1),(Bens!$G$4:$G$103))</f>
        <v>0</v>
      </c>
      <c r="Q173" s="149">
        <f>SUMPRODUCT(-(Bens!$B$4:$B$103=Analítico!$B173),-(Bens!$D$4:$D$103=Analítico!Q$1),(Bens!$G$4:$G$103))</f>
        <v>0</v>
      </c>
      <c r="R173" s="149">
        <f>SUMPRODUCT(-(Bens!$B$4:$B$103=Analítico!$B173),-(Bens!$D$4:$D$103=Analítico!R$1),(Bens!$G$4:$G$103))</f>
        <v>0</v>
      </c>
      <c r="S173" s="149">
        <f>SUMPRODUCT(-(Bens!$B$4:$B$103=Analítico!$B173),-(Bens!$D$4:$D$103=Analítico!S$1),(Bens!$G$4:$G$103))</f>
        <v>0</v>
      </c>
      <c r="T173" s="149">
        <f>SUMPRODUCT(-(Bens!$B$4:$B$103=Analítico!$B173),-(Bens!$D$4:$D$103=Analítico!T$1),(Bens!$G$4:$G$103))</f>
        <v>0</v>
      </c>
      <c r="U173" s="149">
        <f>SUMPRODUCT(-(Bens!$B$4:$B$103=Analítico!$B173),-(Bens!$D$4:$D$103=Analítico!U$1),(Bens!$G$4:$G$103))</f>
        <v>0</v>
      </c>
      <c r="V173" s="149">
        <f>SUMPRODUCT(-(Bens!$B$4:$B$103=Analítico!$B173),-(Bens!$D$4:$D$103=Analítico!V$1),(Bens!$G$4:$G$103))</f>
        <v>0</v>
      </c>
      <c r="W173" s="149">
        <f>SUMPRODUCT(-(Bens!$B$4:$B$103=Analítico!$B173),-(Bens!$D$4:$D$103=Analítico!W$1),(Bens!$G$4:$G$103))</f>
        <v>0</v>
      </c>
      <c r="X173" s="149">
        <f>SUMPRODUCT(-(Bens!$B$4:$B$103=Analítico!$B173),-(Bens!$D$4:$D$103=Analítico!X$1),(Bens!$G$4:$G$103))</f>
        <v>0</v>
      </c>
      <c r="Y173" s="149">
        <f>SUMPRODUCT(-(Bens!$B$4:$B$103=Analítico!$B173),-(Bens!$D$4:$D$103=Analítico!Y$1),(Bens!$G$4:$G$103))</f>
        <v>0</v>
      </c>
      <c r="Z173" s="149">
        <f>SUMPRODUCT(-(Bens!$B$4:$B$103=Analítico!$B173),-(Bens!$D$4:$D$103=Analítico!Z$1),(Bens!$G$4:$G$103))</f>
        <v>0</v>
      </c>
      <c r="AA173" s="149">
        <f>SUMPRODUCT(-(Bens!$B$4:$B$103=Analítico!$B173),-(Bens!$D$4:$D$103=Analítico!AA$1),(Bens!$G$4:$G$103))</f>
        <v>0</v>
      </c>
      <c r="AB173" s="149">
        <f>SUMPRODUCT(-(Bens!$B$4:$B$103=Analítico!$B173),-(Bens!$D$4:$D$103=Analítico!AB$1),(Bens!$G$4:$G$103))</f>
        <v>0</v>
      </c>
      <c r="AC173" s="149">
        <f>SUMPRODUCT(-(Bens!$B$4:$B$103=Analítico!$B173),-(Bens!$D$4:$D$103=Analítico!AC$1),(Bens!$G$4:$G$103))</f>
        <v>0</v>
      </c>
      <c r="AD173" s="149">
        <f>SUMPRODUCT(-(Bens!$B$4:$B$103=Analítico!$B173),-(Bens!$D$4:$D$103=Analítico!AD$1),(Bens!$G$4:$G$103))</f>
        <v>0</v>
      </c>
      <c r="AE173" s="149">
        <f>SUMPRODUCT(-(Bens!$B$4:$B$103=Analítico!$B173),-(Bens!$D$4:$D$103=Analítico!AE$1),(Bens!$G$4:$G$103))</f>
        <v>0</v>
      </c>
      <c r="AF173" s="149">
        <f>SUMPRODUCT(-(Bens!$B$4:$B$103=Analítico!$B173),-(Bens!$D$4:$D$103=Analítico!AF$1),(Bens!$G$4:$G$103))</f>
        <v>0</v>
      </c>
      <c r="AG173" s="149">
        <f>SUMPRODUCT(-(Bens!$B$4:$B$103=Analítico!$B173),-(Bens!$D$4:$D$103=Analítico!AG$1),(Bens!$G$4:$G$103))</f>
        <v>0</v>
      </c>
      <c r="AH173" s="149">
        <f>SUMPRODUCT(-(Bens!$B$4:$B$103=Analítico!$B173),-(Bens!$D$4:$D$103=Analítico!AH$1),(Bens!$G$4:$G$103))</f>
        <v>0</v>
      </c>
      <c r="AI173" s="149">
        <f>SUMPRODUCT(-(Bens!$B$4:$B$103=Analítico!$B173),-(Bens!$D$4:$D$103=Analítico!AI$1),(Bens!$G$4:$G$103))</f>
        <v>0</v>
      </c>
      <c r="AJ173" s="149">
        <f>SUMPRODUCT(-(Bens!$B$4:$B$103=Analítico!$B173),-(Bens!$D$4:$D$103=Analítico!AJ$1),(Bens!$G$4:$G$103))</f>
        <v>0</v>
      </c>
      <c r="AK173" s="149">
        <f>SUMPRODUCT(-(Bens!$B$4:$B$103=Analítico!$B173),-(Bens!$D$4:$D$103=Analítico!AK$1),(Bens!$G$4:$G$103))</f>
        <v>0</v>
      </c>
      <c r="AL173" s="149">
        <f>SUMPRODUCT(-(Bens!$B$4:$B$103=Analítico!$B173),-(Bens!$D$4:$D$103=Analítico!AL$1),(Bens!$G$4:$G$103))</f>
        <v>0</v>
      </c>
      <c r="AM173" s="149">
        <f>SUMPRODUCT(-(Bens!$B$4:$B$103=Analítico!$B173),-(Bens!$D$4:$D$103=Analítico!AM$1),(Bens!$G$4:$G$103))</f>
        <v>0</v>
      </c>
      <c r="AN173" s="149">
        <f>SUMPRODUCT(-(Bens!$B$4:$B$103=Analítico!$B173),-(Bens!$D$4:$D$103=Analítico!AN$1),(Bens!$G$4:$G$103))</f>
        <v>0</v>
      </c>
      <c r="AO173" s="149">
        <f>SUMPRODUCT(-(Bens!$B$4:$B$103=Analítico!$B173),-(Bens!$D$4:$D$103=Analítico!AO$1),(Bens!$G$4:$G$103))</f>
        <v>0</v>
      </c>
      <c r="AP173" s="149">
        <f>SUMPRODUCT(-(Bens!$B$4:$B$103=Analítico!$B173),-(Bens!$D$4:$D$103=Analítico!AP$1),(Bens!$G$4:$G$103))</f>
        <v>0</v>
      </c>
      <c r="AQ173" s="149">
        <f>SUMPRODUCT(-(Bens!$B$4:$B$103=Analítico!$B173),-(Bens!$D$4:$D$103=Analítico!AQ$1),(Bens!$G$4:$G$103))</f>
        <v>0</v>
      </c>
      <c r="AR173" s="149">
        <f>SUMPRODUCT(-(Bens!$B$4:$B$103=Analítico!$B173),-(Bens!$D$4:$D$103=Analítico!AR$1),(Bens!$G$4:$G$103))</f>
        <v>0</v>
      </c>
      <c r="AS173" s="149">
        <f>SUMPRODUCT(-(Bens!$B$4:$B$103=Analítico!$B173),-(Bens!$D$4:$D$103=Analítico!AS$1),(Bens!$G$4:$G$103))</f>
        <v>0</v>
      </c>
      <c r="AT173" s="149">
        <f>SUMPRODUCT(-(Bens!$B$4:$B$103=Analítico!$B173),-(Bens!$D$4:$D$103=Analítico!AT$1),(Bens!$G$4:$G$103))</f>
        <v>0</v>
      </c>
      <c r="AU173" s="149">
        <f>SUMPRODUCT(-(Bens!$B$4:$B$103=Analítico!$B173),-(Bens!$D$4:$D$103=Analítico!AU$1),(Bens!$G$4:$G$103))</f>
        <v>0</v>
      </c>
      <c r="AV173" s="149">
        <f>SUMPRODUCT(-(Bens!$B$4:$B$103=Analítico!$B173),-(Bens!$D$4:$D$103=Analítico!AV$1),(Bens!$G$4:$G$103))</f>
        <v>0</v>
      </c>
      <c r="AW173" s="149">
        <f>SUMPRODUCT(-(Bens!$B$4:$B$103=Analítico!$B173),-(Bens!$D$4:$D$103=Analítico!AW$1),(Bens!$G$4:$G$103))</f>
        <v>0</v>
      </c>
      <c r="AX173" s="149">
        <f>SUMPRODUCT(-(Bens!$B$4:$B$103=Analítico!$B173),-(Bens!$D$4:$D$103=Analítico!AX$1),(Bens!$G$4:$G$103))</f>
        <v>0</v>
      </c>
      <c r="AY173" s="144">
        <f t="shared" si="58"/>
        <v>0</v>
      </c>
      <c r="AZ173" s="156">
        <f t="shared" ca="1" si="59"/>
        <v>0</v>
      </c>
      <c r="BJ173" s="247"/>
      <c r="BK173" s="247"/>
    </row>
    <row r="174" spans="1:63" s="99" customFormat="1" ht="23.25" customHeight="1">
      <c r="A174" s="29" t="s">
        <v>131</v>
      </c>
      <c r="B174" s="30" t="s">
        <v>208</v>
      </c>
      <c r="C174" s="149">
        <f>SUMPRODUCT(-(Bens!$B$4:$B$103=Analítico!$B174),-(Bens!$D$4:$D$103=Analítico!C$1),(Bens!$G$4:$G$103))</f>
        <v>0</v>
      </c>
      <c r="D174" s="149">
        <f>SUMPRODUCT(-(Bens!$B$4:$B$103=Analítico!$B174),-(Bens!$D$4:$D$103=Analítico!D$1),(Bens!$G$4:$G$103))</f>
        <v>0</v>
      </c>
      <c r="E174" s="149">
        <f>SUMPRODUCT(-(Bens!$B$4:$B$103=Analítico!$B174),-(Bens!$D$4:$D$103=Analítico!E$1),(Bens!$G$4:$G$103))</f>
        <v>0</v>
      </c>
      <c r="F174" s="149">
        <f>SUMPRODUCT(-(Bens!$B$4:$B$103=Analítico!$B174),-(Bens!$D$4:$D$103=Analítico!F$1),(Bens!$G$4:$G$103))</f>
        <v>0</v>
      </c>
      <c r="G174" s="149">
        <f>SUMPRODUCT(-(Bens!$B$4:$B$103=Analítico!$B174),-(Bens!$D$4:$D$103=Analítico!G$1),(Bens!$G$4:$G$103))</f>
        <v>0</v>
      </c>
      <c r="H174" s="149">
        <f>SUMPRODUCT(-(Bens!$B$4:$B$103=Analítico!$B174),-(Bens!$D$4:$D$103=Analítico!H$1),(Bens!$G$4:$G$103))</f>
        <v>0</v>
      </c>
      <c r="I174" s="149">
        <f>SUMPRODUCT(-(Bens!$B$4:$B$103=Analítico!$B174),-(Bens!$D$4:$D$103=Analítico!I$1),(Bens!$G$4:$G$103))</f>
        <v>0</v>
      </c>
      <c r="J174" s="149">
        <f>SUMPRODUCT(-(Bens!$B$4:$B$103=Analítico!$B174),-(Bens!$D$4:$D$103=Analítico!J$1),(Bens!$G$4:$G$103))</f>
        <v>0</v>
      </c>
      <c r="K174" s="149">
        <f>SUMPRODUCT(-(Bens!$B$4:$B$103=Analítico!$B174),-(Bens!$D$4:$D$103=Analítico!K$1),(Bens!$G$4:$G$103))</f>
        <v>0</v>
      </c>
      <c r="L174" s="149">
        <f>SUMPRODUCT(-(Bens!$B$4:$B$103=Analítico!$B174),-(Bens!$D$4:$D$103=Analítico!L$1),(Bens!$G$4:$G$103))</f>
        <v>0</v>
      </c>
      <c r="M174" s="149">
        <f>SUMPRODUCT(-(Bens!$B$4:$B$103=Analítico!$B174),-(Bens!$D$4:$D$103=Analítico!M$1),(Bens!$G$4:$G$103))</f>
        <v>0</v>
      </c>
      <c r="N174" s="149">
        <f>SUMPRODUCT(-(Bens!$B$4:$B$103=Analítico!$B174),-(Bens!$D$4:$D$103=Analítico!N$1),(Bens!$G$4:$G$103))</f>
        <v>0</v>
      </c>
      <c r="O174" s="149">
        <f>SUMPRODUCT(-(Bens!$B$4:$B$103=Analítico!$B174),-(Bens!$D$4:$D$103=Analítico!O$1),(Bens!$G$4:$G$103))</f>
        <v>0</v>
      </c>
      <c r="P174" s="149">
        <f>SUMPRODUCT(-(Bens!$B$4:$B$103=Analítico!$B174),-(Bens!$D$4:$D$103=Analítico!P$1),(Bens!$G$4:$G$103))</f>
        <v>0</v>
      </c>
      <c r="Q174" s="149">
        <f>SUMPRODUCT(-(Bens!$B$4:$B$103=Analítico!$B174),-(Bens!$D$4:$D$103=Analítico!Q$1),(Bens!$G$4:$G$103))</f>
        <v>0</v>
      </c>
      <c r="R174" s="149">
        <f>SUMPRODUCT(-(Bens!$B$4:$B$103=Analítico!$B174),-(Bens!$D$4:$D$103=Analítico!R$1),(Bens!$G$4:$G$103))</f>
        <v>0</v>
      </c>
      <c r="S174" s="149">
        <f>SUMPRODUCT(-(Bens!$B$4:$B$103=Analítico!$B174),-(Bens!$D$4:$D$103=Analítico!S$1),(Bens!$G$4:$G$103))</f>
        <v>0</v>
      </c>
      <c r="T174" s="149">
        <f>SUMPRODUCT(-(Bens!$B$4:$B$103=Analítico!$B174),-(Bens!$D$4:$D$103=Analítico!T$1),(Bens!$G$4:$G$103))</f>
        <v>0</v>
      </c>
      <c r="U174" s="149">
        <f>SUMPRODUCT(-(Bens!$B$4:$B$103=Analítico!$B174),-(Bens!$D$4:$D$103=Analítico!U$1),(Bens!$G$4:$G$103))</f>
        <v>0</v>
      </c>
      <c r="V174" s="149">
        <f>SUMPRODUCT(-(Bens!$B$4:$B$103=Analítico!$B174),-(Bens!$D$4:$D$103=Analítico!V$1),(Bens!$G$4:$G$103))</f>
        <v>0</v>
      </c>
      <c r="W174" s="149">
        <f>SUMPRODUCT(-(Bens!$B$4:$B$103=Analítico!$B174),-(Bens!$D$4:$D$103=Analítico!W$1),(Bens!$G$4:$G$103))</f>
        <v>0</v>
      </c>
      <c r="X174" s="149">
        <f>SUMPRODUCT(-(Bens!$B$4:$B$103=Analítico!$B174),-(Bens!$D$4:$D$103=Analítico!X$1),(Bens!$G$4:$G$103))</f>
        <v>0</v>
      </c>
      <c r="Y174" s="149">
        <f>SUMPRODUCT(-(Bens!$B$4:$B$103=Analítico!$B174),-(Bens!$D$4:$D$103=Analítico!Y$1),(Bens!$G$4:$G$103))</f>
        <v>0</v>
      </c>
      <c r="Z174" s="149">
        <f>SUMPRODUCT(-(Bens!$B$4:$B$103=Analítico!$B174),-(Bens!$D$4:$D$103=Analítico!Z$1),(Bens!$G$4:$G$103))</f>
        <v>0</v>
      </c>
      <c r="AA174" s="149">
        <f>SUMPRODUCT(-(Bens!$B$4:$B$103=Analítico!$B174),-(Bens!$D$4:$D$103=Analítico!AA$1),(Bens!$G$4:$G$103))</f>
        <v>0</v>
      </c>
      <c r="AB174" s="149">
        <f>SUMPRODUCT(-(Bens!$B$4:$B$103=Analítico!$B174),-(Bens!$D$4:$D$103=Analítico!AB$1),(Bens!$G$4:$G$103))</f>
        <v>0</v>
      </c>
      <c r="AC174" s="149">
        <f>SUMPRODUCT(-(Bens!$B$4:$B$103=Analítico!$B174),-(Bens!$D$4:$D$103=Analítico!AC$1),(Bens!$G$4:$G$103))</f>
        <v>0</v>
      </c>
      <c r="AD174" s="149">
        <f>SUMPRODUCT(-(Bens!$B$4:$B$103=Analítico!$B174),-(Bens!$D$4:$D$103=Analítico!AD$1),(Bens!$G$4:$G$103))</f>
        <v>0</v>
      </c>
      <c r="AE174" s="149">
        <f>SUMPRODUCT(-(Bens!$B$4:$B$103=Analítico!$B174),-(Bens!$D$4:$D$103=Analítico!AE$1),(Bens!$G$4:$G$103))</f>
        <v>0</v>
      </c>
      <c r="AF174" s="149">
        <f>SUMPRODUCT(-(Bens!$B$4:$B$103=Analítico!$B174),-(Bens!$D$4:$D$103=Analítico!AF$1),(Bens!$G$4:$G$103))</f>
        <v>0</v>
      </c>
      <c r="AG174" s="149">
        <f>SUMPRODUCT(-(Bens!$B$4:$B$103=Analítico!$B174),-(Bens!$D$4:$D$103=Analítico!AG$1),(Bens!$G$4:$G$103))</f>
        <v>0</v>
      </c>
      <c r="AH174" s="149">
        <f>SUMPRODUCT(-(Bens!$B$4:$B$103=Analítico!$B174),-(Bens!$D$4:$D$103=Analítico!AH$1),(Bens!$G$4:$G$103))</f>
        <v>0</v>
      </c>
      <c r="AI174" s="149">
        <f>SUMPRODUCT(-(Bens!$B$4:$B$103=Analítico!$B174),-(Bens!$D$4:$D$103=Analítico!AI$1),(Bens!$G$4:$G$103))</f>
        <v>0</v>
      </c>
      <c r="AJ174" s="149">
        <f>SUMPRODUCT(-(Bens!$B$4:$B$103=Analítico!$B174),-(Bens!$D$4:$D$103=Analítico!AJ$1),(Bens!$G$4:$G$103))</f>
        <v>0</v>
      </c>
      <c r="AK174" s="149">
        <f>SUMPRODUCT(-(Bens!$B$4:$B$103=Analítico!$B174),-(Bens!$D$4:$D$103=Analítico!AK$1),(Bens!$G$4:$G$103))</f>
        <v>0</v>
      </c>
      <c r="AL174" s="149">
        <f>SUMPRODUCT(-(Bens!$B$4:$B$103=Analítico!$B174),-(Bens!$D$4:$D$103=Analítico!AL$1),(Bens!$G$4:$G$103))</f>
        <v>0</v>
      </c>
      <c r="AM174" s="149">
        <f>SUMPRODUCT(-(Bens!$B$4:$B$103=Analítico!$B174),-(Bens!$D$4:$D$103=Analítico!AM$1),(Bens!$G$4:$G$103))</f>
        <v>0</v>
      </c>
      <c r="AN174" s="149">
        <f>SUMPRODUCT(-(Bens!$B$4:$B$103=Analítico!$B174),-(Bens!$D$4:$D$103=Analítico!AN$1),(Bens!$G$4:$G$103))</f>
        <v>0</v>
      </c>
      <c r="AO174" s="149">
        <f>SUMPRODUCT(-(Bens!$B$4:$B$103=Analítico!$B174),-(Bens!$D$4:$D$103=Analítico!AO$1),(Bens!$G$4:$G$103))</f>
        <v>0</v>
      </c>
      <c r="AP174" s="149">
        <f>SUMPRODUCT(-(Bens!$B$4:$B$103=Analítico!$B174),-(Bens!$D$4:$D$103=Analítico!AP$1),(Bens!$G$4:$G$103))</f>
        <v>0</v>
      </c>
      <c r="AQ174" s="149">
        <f>SUMPRODUCT(-(Bens!$B$4:$B$103=Analítico!$B174),-(Bens!$D$4:$D$103=Analítico!AQ$1),(Bens!$G$4:$G$103))</f>
        <v>0</v>
      </c>
      <c r="AR174" s="149">
        <f>SUMPRODUCT(-(Bens!$B$4:$B$103=Analítico!$B174),-(Bens!$D$4:$D$103=Analítico!AR$1),(Bens!$G$4:$G$103))</f>
        <v>0</v>
      </c>
      <c r="AS174" s="149">
        <f>SUMPRODUCT(-(Bens!$B$4:$B$103=Analítico!$B174),-(Bens!$D$4:$D$103=Analítico!AS$1),(Bens!$G$4:$G$103))</f>
        <v>0</v>
      </c>
      <c r="AT174" s="149">
        <f>SUMPRODUCT(-(Bens!$B$4:$B$103=Analítico!$B174),-(Bens!$D$4:$D$103=Analítico!AT$1),(Bens!$G$4:$G$103))</f>
        <v>0</v>
      </c>
      <c r="AU174" s="149">
        <f>SUMPRODUCT(-(Bens!$B$4:$B$103=Analítico!$B174),-(Bens!$D$4:$D$103=Analítico!AU$1),(Bens!$G$4:$G$103))</f>
        <v>0</v>
      </c>
      <c r="AV174" s="149">
        <f>SUMPRODUCT(-(Bens!$B$4:$B$103=Analítico!$B174),-(Bens!$D$4:$D$103=Analítico!AV$1),(Bens!$G$4:$G$103))</f>
        <v>0</v>
      </c>
      <c r="AW174" s="149">
        <f>SUMPRODUCT(-(Bens!$B$4:$B$103=Analítico!$B174),-(Bens!$D$4:$D$103=Analítico!AW$1),(Bens!$G$4:$G$103))</f>
        <v>0</v>
      </c>
      <c r="AX174" s="149">
        <f>SUMPRODUCT(-(Bens!$B$4:$B$103=Analítico!$B174),-(Bens!$D$4:$D$103=Analítico!AX$1),(Bens!$G$4:$G$103))</f>
        <v>0</v>
      </c>
      <c r="AY174" s="144">
        <f t="shared" si="58"/>
        <v>0</v>
      </c>
      <c r="AZ174" s="156">
        <f t="shared" ca="1" si="59"/>
        <v>0</v>
      </c>
      <c r="BJ174" s="247"/>
      <c r="BK174" s="247"/>
    </row>
    <row r="175" spans="1:63" s="99" customFormat="1" ht="23.25" customHeight="1">
      <c r="A175" s="29" t="s">
        <v>132</v>
      </c>
      <c r="B175" s="30" t="s">
        <v>209</v>
      </c>
      <c r="C175" s="149">
        <f>SUMPRODUCT(-(Bens!$B$4:$B$103=Analítico!$B175),-(Bens!$D$4:$D$103=Analítico!C$1),(Bens!$G$4:$G$103))</f>
        <v>0</v>
      </c>
      <c r="D175" s="149">
        <f>SUMPRODUCT(-(Bens!$B$4:$B$103=Analítico!$B175),-(Bens!$D$4:$D$103=Analítico!D$1),(Bens!$G$4:$G$103))</f>
        <v>0</v>
      </c>
      <c r="E175" s="149">
        <f>SUMPRODUCT(-(Bens!$B$4:$B$103=Analítico!$B175),-(Bens!$D$4:$D$103=Analítico!E$1),(Bens!$G$4:$G$103))</f>
        <v>0</v>
      </c>
      <c r="F175" s="149">
        <f>SUMPRODUCT(-(Bens!$B$4:$B$103=Analítico!$B175),-(Bens!$D$4:$D$103=Analítico!F$1),(Bens!$G$4:$G$103))</f>
        <v>0</v>
      </c>
      <c r="G175" s="149">
        <f>SUMPRODUCT(-(Bens!$B$4:$B$103=Analítico!$B175),-(Bens!$D$4:$D$103=Analítico!G$1),(Bens!$G$4:$G$103))</f>
        <v>0</v>
      </c>
      <c r="H175" s="149">
        <f>SUMPRODUCT(-(Bens!$B$4:$B$103=Analítico!$B175),-(Bens!$D$4:$D$103=Analítico!H$1),(Bens!$G$4:$G$103))</f>
        <v>0</v>
      </c>
      <c r="I175" s="149">
        <f>SUMPRODUCT(-(Bens!$B$4:$B$103=Analítico!$B175),-(Bens!$D$4:$D$103=Analítico!I$1),(Bens!$G$4:$G$103))</f>
        <v>0</v>
      </c>
      <c r="J175" s="149">
        <f>SUMPRODUCT(-(Bens!$B$4:$B$103=Analítico!$B175),-(Bens!$D$4:$D$103=Analítico!J$1),(Bens!$G$4:$G$103))</f>
        <v>0</v>
      </c>
      <c r="K175" s="149">
        <f>SUMPRODUCT(-(Bens!$B$4:$B$103=Analítico!$B175),-(Bens!$D$4:$D$103=Analítico!K$1),(Bens!$G$4:$G$103))</f>
        <v>0</v>
      </c>
      <c r="L175" s="149">
        <f>SUMPRODUCT(-(Bens!$B$4:$B$103=Analítico!$B175),-(Bens!$D$4:$D$103=Analítico!L$1),(Bens!$G$4:$G$103))</f>
        <v>0</v>
      </c>
      <c r="M175" s="149">
        <f>SUMPRODUCT(-(Bens!$B$4:$B$103=Analítico!$B175),-(Bens!$D$4:$D$103=Analítico!M$1),(Bens!$G$4:$G$103))</f>
        <v>0</v>
      </c>
      <c r="N175" s="149">
        <f>SUMPRODUCT(-(Bens!$B$4:$B$103=Analítico!$B175),-(Bens!$D$4:$D$103=Analítico!N$1),(Bens!$G$4:$G$103))</f>
        <v>0</v>
      </c>
      <c r="O175" s="149">
        <f>SUMPRODUCT(-(Bens!$B$4:$B$103=Analítico!$B175),-(Bens!$D$4:$D$103=Analítico!O$1),(Bens!$G$4:$G$103))</f>
        <v>0</v>
      </c>
      <c r="P175" s="149">
        <f>SUMPRODUCT(-(Bens!$B$4:$B$103=Analítico!$B175),-(Bens!$D$4:$D$103=Analítico!P$1),(Bens!$G$4:$G$103))</f>
        <v>0</v>
      </c>
      <c r="Q175" s="149">
        <f>SUMPRODUCT(-(Bens!$B$4:$B$103=Analítico!$B175),-(Bens!$D$4:$D$103=Analítico!Q$1),(Bens!$G$4:$G$103))</f>
        <v>0</v>
      </c>
      <c r="R175" s="149">
        <f>SUMPRODUCT(-(Bens!$B$4:$B$103=Analítico!$B175),-(Bens!$D$4:$D$103=Analítico!R$1),(Bens!$G$4:$G$103))</f>
        <v>0</v>
      </c>
      <c r="S175" s="149">
        <f>SUMPRODUCT(-(Bens!$B$4:$B$103=Analítico!$B175),-(Bens!$D$4:$D$103=Analítico!S$1),(Bens!$G$4:$G$103))</f>
        <v>0</v>
      </c>
      <c r="T175" s="149">
        <f>SUMPRODUCT(-(Bens!$B$4:$B$103=Analítico!$B175),-(Bens!$D$4:$D$103=Analítico!T$1),(Bens!$G$4:$G$103))</f>
        <v>0</v>
      </c>
      <c r="U175" s="149">
        <f>SUMPRODUCT(-(Bens!$B$4:$B$103=Analítico!$B175),-(Bens!$D$4:$D$103=Analítico!U$1),(Bens!$G$4:$G$103))</f>
        <v>0</v>
      </c>
      <c r="V175" s="149">
        <f>SUMPRODUCT(-(Bens!$B$4:$B$103=Analítico!$B175),-(Bens!$D$4:$D$103=Analítico!V$1),(Bens!$G$4:$G$103))</f>
        <v>0</v>
      </c>
      <c r="W175" s="149">
        <f>SUMPRODUCT(-(Bens!$B$4:$B$103=Analítico!$B175),-(Bens!$D$4:$D$103=Analítico!W$1),(Bens!$G$4:$G$103))</f>
        <v>0</v>
      </c>
      <c r="X175" s="149">
        <f>SUMPRODUCT(-(Bens!$B$4:$B$103=Analítico!$B175),-(Bens!$D$4:$D$103=Analítico!X$1),(Bens!$G$4:$G$103))</f>
        <v>0</v>
      </c>
      <c r="Y175" s="149">
        <f>SUMPRODUCT(-(Bens!$B$4:$B$103=Analítico!$B175),-(Bens!$D$4:$D$103=Analítico!Y$1),(Bens!$G$4:$G$103))</f>
        <v>0</v>
      </c>
      <c r="Z175" s="149">
        <f>SUMPRODUCT(-(Bens!$B$4:$B$103=Analítico!$B175),-(Bens!$D$4:$D$103=Analítico!Z$1),(Bens!$G$4:$G$103))</f>
        <v>0</v>
      </c>
      <c r="AA175" s="149">
        <f>SUMPRODUCT(-(Bens!$B$4:$B$103=Analítico!$B175),-(Bens!$D$4:$D$103=Analítico!AA$1),(Bens!$G$4:$G$103))</f>
        <v>0</v>
      </c>
      <c r="AB175" s="149">
        <f>SUMPRODUCT(-(Bens!$B$4:$B$103=Analítico!$B175),-(Bens!$D$4:$D$103=Analítico!AB$1),(Bens!$G$4:$G$103))</f>
        <v>0</v>
      </c>
      <c r="AC175" s="149">
        <f>SUMPRODUCT(-(Bens!$B$4:$B$103=Analítico!$B175),-(Bens!$D$4:$D$103=Analítico!AC$1),(Bens!$G$4:$G$103))</f>
        <v>0</v>
      </c>
      <c r="AD175" s="149">
        <f>SUMPRODUCT(-(Bens!$B$4:$B$103=Analítico!$B175),-(Bens!$D$4:$D$103=Analítico!AD$1),(Bens!$G$4:$G$103))</f>
        <v>0</v>
      </c>
      <c r="AE175" s="149">
        <f>SUMPRODUCT(-(Bens!$B$4:$B$103=Analítico!$B175),-(Bens!$D$4:$D$103=Analítico!AE$1),(Bens!$G$4:$G$103))</f>
        <v>0</v>
      </c>
      <c r="AF175" s="149">
        <f>SUMPRODUCT(-(Bens!$B$4:$B$103=Analítico!$B175),-(Bens!$D$4:$D$103=Analítico!AF$1),(Bens!$G$4:$G$103))</f>
        <v>0</v>
      </c>
      <c r="AG175" s="149">
        <f>SUMPRODUCT(-(Bens!$B$4:$B$103=Analítico!$B175),-(Bens!$D$4:$D$103=Analítico!AG$1),(Bens!$G$4:$G$103))</f>
        <v>0</v>
      </c>
      <c r="AH175" s="149">
        <f>SUMPRODUCT(-(Bens!$B$4:$B$103=Analítico!$B175),-(Bens!$D$4:$D$103=Analítico!AH$1),(Bens!$G$4:$G$103))</f>
        <v>0</v>
      </c>
      <c r="AI175" s="149">
        <f>SUMPRODUCT(-(Bens!$B$4:$B$103=Analítico!$B175),-(Bens!$D$4:$D$103=Analítico!AI$1),(Bens!$G$4:$G$103))</f>
        <v>0</v>
      </c>
      <c r="AJ175" s="149">
        <f>SUMPRODUCT(-(Bens!$B$4:$B$103=Analítico!$B175),-(Bens!$D$4:$D$103=Analítico!AJ$1),(Bens!$G$4:$G$103))</f>
        <v>0</v>
      </c>
      <c r="AK175" s="149">
        <f>SUMPRODUCT(-(Bens!$B$4:$B$103=Analítico!$B175),-(Bens!$D$4:$D$103=Analítico!AK$1),(Bens!$G$4:$G$103))</f>
        <v>0</v>
      </c>
      <c r="AL175" s="149">
        <f>SUMPRODUCT(-(Bens!$B$4:$B$103=Analítico!$B175),-(Bens!$D$4:$D$103=Analítico!AL$1),(Bens!$G$4:$G$103))</f>
        <v>0</v>
      </c>
      <c r="AM175" s="149">
        <f>SUMPRODUCT(-(Bens!$B$4:$B$103=Analítico!$B175),-(Bens!$D$4:$D$103=Analítico!AM$1),(Bens!$G$4:$G$103))</f>
        <v>0</v>
      </c>
      <c r="AN175" s="149">
        <f>SUMPRODUCT(-(Bens!$B$4:$B$103=Analítico!$B175),-(Bens!$D$4:$D$103=Analítico!AN$1),(Bens!$G$4:$G$103))</f>
        <v>0</v>
      </c>
      <c r="AO175" s="149">
        <f>SUMPRODUCT(-(Bens!$B$4:$B$103=Analítico!$B175),-(Bens!$D$4:$D$103=Analítico!AO$1),(Bens!$G$4:$G$103))</f>
        <v>0</v>
      </c>
      <c r="AP175" s="149">
        <f>SUMPRODUCT(-(Bens!$B$4:$B$103=Analítico!$B175),-(Bens!$D$4:$D$103=Analítico!AP$1),(Bens!$G$4:$G$103))</f>
        <v>0</v>
      </c>
      <c r="AQ175" s="149">
        <f>SUMPRODUCT(-(Bens!$B$4:$B$103=Analítico!$B175),-(Bens!$D$4:$D$103=Analítico!AQ$1),(Bens!$G$4:$G$103))</f>
        <v>0</v>
      </c>
      <c r="AR175" s="149">
        <f>SUMPRODUCT(-(Bens!$B$4:$B$103=Analítico!$B175),-(Bens!$D$4:$D$103=Analítico!AR$1),(Bens!$G$4:$G$103))</f>
        <v>0</v>
      </c>
      <c r="AS175" s="149">
        <f>SUMPRODUCT(-(Bens!$B$4:$B$103=Analítico!$B175),-(Bens!$D$4:$D$103=Analítico!AS$1),(Bens!$G$4:$G$103))</f>
        <v>0</v>
      </c>
      <c r="AT175" s="149">
        <f>SUMPRODUCT(-(Bens!$B$4:$B$103=Analítico!$B175),-(Bens!$D$4:$D$103=Analítico!AT$1),(Bens!$G$4:$G$103))</f>
        <v>0</v>
      </c>
      <c r="AU175" s="149">
        <f>SUMPRODUCT(-(Bens!$B$4:$B$103=Analítico!$B175),-(Bens!$D$4:$D$103=Analítico!AU$1),(Bens!$G$4:$G$103))</f>
        <v>0</v>
      </c>
      <c r="AV175" s="149">
        <f>SUMPRODUCT(-(Bens!$B$4:$B$103=Analítico!$B175),-(Bens!$D$4:$D$103=Analítico!AV$1),(Bens!$G$4:$G$103))</f>
        <v>0</v>
      </c>
      <c r="AW175" s="149">
        <f>SUMPRODUCT(-(Bens!$B$4:$B$103=Analítico!$B175),-(Bens!$D$4:$D$103=Analítico!AW$1),(Bens!$G$4:$G$103))</f>
        <v>0</v>
      </c>
      <c r="AX175" s="149">
        <f>SUMPRODUCT(-(Bens!$B$4:$B$103=Analítico!$B175),-(Bens!$D$4:$D$103=Analítico!AX$1),(Bens!$G$4:$G$103))</f>
        <v>0</v>
      </c>
      <c r="AY175" s="144">
        <f t="shared" si="58"/>
        <v>0</v>
      </c>
      <c r="AZ175" s="156">
        <f t="shared" ca="1" si="59"/>
        <v>0</v>
      </c>
      <c r="BJ175" s="247"/>
      <c r="BK175" s="247"/>
    </row>
    <row r="176" spans="1:63" s="99" customFormat="1" ht="23.25" customHeight="1">
      <c r="A176" s="29" t="s">
        <v>133</v>
      </c>
      <c r="B176" s="30" t="s">
        <v>210</v>
      </c>
      <c r="C176" s="149">
        <f>SUMPRODUCT(-(Bens!$B$4:$B$103=Analítico!$B176),-(Bens!$D$4:$D$103=Analítico!C$1),(Bens!$G$4:$G$103))</f>
        <v>0</v>
      </c>
      <c r="D176" s="149">
        <f>SUMPRODUCT(-(Bens!$B$4:$B$103=Analítico!$B176),-(Bens!$D$4:$D$103=Analítico!D$1),(Bens!$G$4:$G$103))</f>
        <v>0</v>
      </c>
      <c r="E176" s="149">
        <f>SUMPRODUCT(-(Bens!$B$4:$B$103=Analítico!$B176),-(Bens!$D$4:$D$103=Analítico!E$1),(Bens!$G$4:$G$103))</f>
        <v>0</v>
      </c>
      <c r="F176" s="149">
        <f>SUMPRODUCT(-(Bens!$B$4:$B$103=Analítico!$B176),-(Bens!$D$4:$D$103=Analítico!F$1),(Bens!$G$4:$G$103))</f>
        <v>0</v>
      </c>
      <c r="G176" s="149">
        <f>SUMPRODUCT(-(Bens!$B$4:$B$103=Analítico!$B176),-(Bens!$D$4:$D$103=Analítico!G$1),(Bens!$G$4:$G$103))</f>
        <v>0</v>
      </c>
      <c r="H176" s="149">
        <f>SUMPRODUCT(-(Bens!$B$4:$B$103=Analítico!$B176),-(Bens!$D$4:$D$103=Analítico!H$1),(Bens!$G$4:$G$103))</f>
        <v>0</v>
      </c>
      <c r="I176" s="149">
        <f>SUMPRODUCT(-(Bens!$B$4:$B$103=Analítico!$B176),-(Bens!$D$4:$D$103=Analítico!I$1),(Bens!$G$4:$G$103))</f>
        <v>0</v>
      </c>
      <c r="J176" s="149">
        <f>SUMPRODUCT(-(Bens!$B$4:$B$103=Analítico!$B176),-(Bens!$D$4:$D$103=Analítico!J$1),(Bens!$G$4:$G$103))</f>
        <v>0</v>
      </c>
      <c r="K176" s="149">
        <f>SUMPRODUCT(-(Bens!$B$4:$B$103=Analítico!$B176),-(Bens!$D$4:$D$103=Analítico!K$1),(Bens!$G$4:$G$103))</f>
        <v>0</v>
      </c>
      <c r="L176" s="149">
        <f>SUMPRODUCT(-(Bens!$B$4:$B$103=Analítico!$B176),-(Bens!$D$4:$D$103=Analítico!L$1),(Bens!$G$4:$G$103))</f>
        <v>0</v>
      </c>
      <c r="M176" s="149">
        <f>SUMPRODUCT(-(Bens!$B$4:$B$103=Analítico!$B176),-(Bens!$D$4:$D$103=Analítico!M$1),(Bens!$G$4:$G$103))</f>
        <v>0</v>
      </c>
      <c r="N176" s="149">
        <f>SUMPRODUCT(-(Bens!$B$4:$B$103=Analítico!$B176),-(Bens!$D$4:$D$103=Analítico!N$1),(Bens!$G$4:$G$103))</f>
        <v>0</v>
      </c>
      <c r="O176" s="149">
        <f>SUMPRODUCT(-(Bens!$B$4:$B$103=Analítico!$B176),-(Bens!$D$4:$D$103=Analítico!O$1),(Bens!$G$4:$G$103))</f>
        <v>0</v>
      </c>
      <c r="P176" s="149">
        <f>SUMPRODUCT(-(Bens!$B$4:$B$103=Analítico!$B176),-(Bens!$D$4:$D$103=Analítico!P$1),(Bens!$G$4:$G$103))</f>
        <v>0</v>
      </c>
      <c r="Q176" s="149">
        <f>SUMPRODUCT(-(Bens!$B$4:$B$103=Analítico!$B176),-(Bens!$D$4:$D$103=Analítico!Q$1),(Bens!$G$4:$G$103))</f>
        <v>0</v>
      </c>
      <c r="R176" s="149">
        <f>SUMPRODUCT(-(Bens!$B$4:$B$103=Analítico!$B176),-(Bens!$D$4:$D$103=Analítico!R$1),(Bens!$G$4:$G$103))</f>
        <v>0</v>
      </c>
      <c r="S176" s="149">
        <f>SUMPRODUCT(-(Bens!$B$4:$B$103=Analítico!$B176),-(Bens!$D$4:$D$103=Analítico!S$1),(Bens!$G$4:$G$103))</f>
        <v>0</v>
      </c>
      <c r="T176" s="149">
        <f>SUMPRODUCT(-(Bens!$B$4:$B$103=Analítico!$B176),-(Bens!$D$4:$D$103=Analítico!T$1),(Bens!$G$4:$G$103))</f>
        <v>0</v>
      </c>
      <c r="U176" s="149">
        <f>SUMPRODUCT(-(Bens!$B$4:$B$103=Analítico!$B176),-(Bens!$D$4:$D$103=Analítico!U$1),(Bens!$G$4:$G$103))</f>
        <v>0</v>
      </c>
      <c r="V176" s="149">
        <f>SUMPRODUCT(-(Bens!$B$4:$B$103=Analítico!$B176),-(Bens!$D$4:$D$103=Analítico!V$1),(Bens!$G$4:$G$103))</f>
        <v>0</v>
      </c>
      <c r="W176" s="149">
        <f>SUMPRODUCT(-(Bens!$B$4:$B$103=Analítico!$B176),-(Bens!$D$4:$D$103=Analítico!W$1),(Bens!$G$4:$G$103))</f>
        <v>0</v>
      </c>
      <c r="X176" s="149">
        <f>SUMPRODUCT(-(Bens!$B$4:$B$103=Analítico!$B176),-(Bens!$D$4:$D$103=Analítico!X$1),(Bens!$G$4:$G$103))</f>
        <v>0</v>
      </c>
      <c r="Y176" s="149">
        <f>SUMPRODUCT(-(Bens!$B$4:$B$103=Analítico!$B176),-(Bens!$D$4:$D$103=Analítico!Y$1),(Bens!$G$4:$G$103))</f>
        <v>0</v>
      </c>
      <c r="Z176" s="149">
        <f>SUMPRODUCT(-(Bens!$B$4:$B$103=Analítico!$B176),-(Bens!$D$4:$D$103=Analítico!Z$1),(Bens!$G$4:$G$103))</f>
        <v>0</v>
      </c>
      <c r="AA176" s="149">
        <f>SUMPRODUCT(-(Bens!$B$4:$B$103=Analítico!$B176),-(Bens!$D$4:$D$103=Analítico!AA$1),(Bens!$G$4:$G$103))</f>
        <v>0</v>
      </c>
      <c r="AB176" s="149">
        <f>SUMPRODUCT(-(Bens!$B$4:$B$103=Analítico!$B176),-(Bens!$D$4:$D$103=Analítico!AB$1),(Bens!$G$4:$G$103))</f>
        <v>0</v>
      </c>
      <c r="AC176" s="149">
        <f>SUMPRODUCT(-(Bens!$B$4:$B$103=Analítico!$B176),-(Bens!$D$4:$D$103=Analítico!AC$1),(Bens!$G$4:$G$103))</f>
        <v>0</v>
      </c>
      <c r="AD176" s="149">
        <f>SUMPRODUCT(-(Bens!$B$4:$B$103=Analítico!$B176),-(Bens!$D$4:$D$103=Analítico!AD$1),(Bens!$G$4:$G$103))</f>
        <v>0</v>
      </c>
      <c r="AE176" s="149">
        <f>SUMPRODUCT(-(Bens!$B$4:$B$103=Analítico!$B176),-(Bens!$D$4:$D$103=Analítico!AE$1),(Bens!$G$4:$G$103))</f>
        <v>0</v>
      </c>
      <c r="AF176" s="149">
        <f>SUMPRODUCT(-(Bens!$B$4:$B$103=Analítico!$B176),-(Bens!$D$4:$D$103=Analítico!AF$1),(Bens!$G$4:$G$103))</f>
        <v>0</v>
      </c>
      <c r="AG176" s="149">
        <f>SUMPRODUCT(-(Bens!$B$4:$B$103=Analítico!$B176),-(Bens!$D$4:$D$103=Analítico!AG$1),(Bens!$G$4:$G$103))</f>
        <v>0</v>
      </c>
      <c r="AH176" s="149">
        <f>SUMPRODUCT(-(Bens!$B$4:$B$103=Analítico!$B176),-(Bens!$D$4:$D$103=Analítico!AH$1),(Bens!$G$4:$G$103))</f>
        <v>0</v>
      </c>
      <c r="AI176" s="149">
        <f>SUMPRODUCT(-(Bens!$B$4:$B$103=Analítico!$B176),-(Bens!$D$4:$D$103=Analítico!AI$1),(Bens!$G$4:$G$103))</f>
        <v>0</v>
      </c>
      <c r="AJ176" s="149">
        <f>SUMPRODUCT(-(Bens!$B$4:$B$103=Analítico!$B176),-(Bens!$D$4:$D$103=Analítico!AJ$1),(Bens!$G$4:$G$103))</f>
        <v>0</v>
      </c>
      <c r="AK176" s="149">
        <f>SUMPRODUCT(-(Bens!$B$4:$B$103=Analítico!$B176),-(Bens!$D$4:$D$103=Analítico!AK$1),(Bens!$G$4:$G$103))</f>
        <v>0</v>
      </c>
      <c r="AL176" s="149">
        <f>SUMPRODUCT(-(Bens!$B$4:$B$103=Analítico!$B176),-(Bens!$D$4:$D$103=Analítico!AL$1),(Bens!$G$4:$G$103))</f>
        <v>0</v>
      </c>
      <c r="AM176" s="149">
        <f>SUMPRODUCT(-(Bens!$B$4:$B$103=Analítico!$B176),-(Bens!$D$4:$D$103=Analítico!AM$1),(Bens!$G$4:$G$103))</f>
        <v>0</v>
      </c>
      <c r="AN176" s="149">
        <f>SUMPRODUCT(-(Bens!$B$4:$B$103=Analítico!$B176),-(Bens!$D$4:$D$103=Analítico!AN$1),(Bens!$G$4:$G$103))</f>
        <v>0</v>
      </c>
      <c r="AO176" s="149">
        <f>SUMPRODUCT(-(Bens!$B$4:$B$103=Analítico!$B176),-(Bens!$D$4:$D$103=Analítico!AO$1),(Bens!$G$4:$G$103))</f>
        <v>0</v>
      </c>
      <c r="AP176" s="149">
        <f>SUMPRODUCT(-(Bens!$B$4:$B$103=Analítico!$B176),-(Bens!$D$4:$D$103=Analítico!AP$1),(Bens!$G$4:$G$103))</f>
        <v>0</v>
      </c>
      <c r="AQ176" s="149">
        <f>SUMPRODUCT(-(Bens!$B$4:$B$103=Analítico!$B176),-(Bens!$D$4:$D$103=Analítico!AQ$1),(Bens!$G$4:$G$103))</f>
        <v>0</v>
      </c>
      <c r="AR176" s="149">
        <f>SUMPRODUCT(-(Bens!$B$4:$B$103=Analítico!$B176),-(Bens!$D$4:$D$103=Analítico!AR$1),(Bens!$G$4:$G$103))</f>
        <v>0</v>
      </c>
      <c r="AS176" s="149">
        <f>SUMPRODUCT(-(Bens!$B$4:$B$103=Analítico!$B176),-(Bens!$D$4:$D$103=Analítico!AS$1),(Bens!$G$4:$G$103))</f>
        <v>0</v>
      </c>
      <c r="AT176" s="149">
        <f>SUMPRODUCT(-(Bens!$B$4:$B$103=Analítico!$B176),-(Bens!$D$4:$D$103=Analítico!AT$1),(Bens!$G$4:$G$103))</f>
        <v>0</v>
      </c>
      <c r="AU176" s="149">
        <f>SUMPRODUCT(-(Bens!$B$4:$B$103=Analítico!$B176),-(Bens!$D$4:$D$103=Analítico!AU$1),(Bens!$G$4:$G$103))</f>
        <v>0</v>
      </c>
      <c r="AV176" s="149">
        <f>SUMPRODUCT(-(Bens!$B$4:$B$103=Analítico!$B176),-(Bens!$D$4:$D$103=Analítico!AV$1),(Bens!$G$4:$G$103))</f>
        <v>0</v>
      </c>
      <c r="AW176" s="149">
        <f>SUMPRODUCT(-(Bens!$B$4:$B$103=Analítico!$B176),-(Bens!$D$4:$D$103=Analítico!AW$1),(Bens!$G$4:$G$103))</f>
        <v>0</v>
      </c>
      <c r="AX176" s="149">
        <f>SUMPRODUCT(-(Bens!$B$4:$B$103=Analítico!$B176),-(Bens!$D$4:$D$103=Analítico!AX$1),(Bens!$G$4:$G$103))</f>
        <v>0</v>
      </c>
      <c r="AY176" s="144">
        <f t="shared" si="58"/>
        <v>0</v>
      </c>
      <c r="AZ176" s="156">
        <f t="shared" ca="1" si="59"/>
        <v>0</v>
      </c>
      <c r="BJ176" s="247"/>
      <c r="BK176" s="247"/>
    </row>
    <row r="177" spans="1:63" s="99" customFormat="1" ht="23.25" customHeight="1">
      <c r="A177" s="29" t="s">
        <v>134</v>
      </c>
      <c r="B177" s="30" t="s">
        <v>211</v>
      </c>
      <c r="C177" s="149">
        <f>SUMPRODUCT(-(Bens!$B$4:$B$103=Analítico!$B177),-(Bens!$D$4:$D$103=Analítico!C$1),(Bens!$G$4:$G$103))</f>
        <v>0</v>
      </c>
      <c r="D177" s="149">
        <f>SUMPRODUCT(-(Bens!$B$4:$B$103=Analítico!$B177),-(Bens!$D$4:$D$103=Analítico!D$1),(Bens!$G$4:$G$103))</f>
        <v>0</v>
      </c>
      <c r="E177" s="149">
        <f>SUMPRODUCT(-(Bens!$B$4:$B$103=Analítico!$B177),-(Bens!$D$4:$D$103=Analítico!E$1),(Bens!$G$4:$G$103))</f>
        <v>0</v>
      </c>
      <c r="F177" s="149">
        <f>SUMPRODUCT(-(Bens!$B$4:$B$103=Analítico!$B177),-(Bens!$D$4:$D$103=Analítico!F$1),(Bens!$G$4:$G$103))</f>
        <v>0</v>
      </c>
      <c r="G177" s="149">
        <f>SUMPRODUCT(-(Bens!$B$4:$B$103=Analítico!$B177),-(Bens!$D$4:$D$103=Analítico!G$1),(Bens!$G$4:$G$103))</f>
        <v>0</v>
      </c>
      <c r="H177" s="149">
        <f>SUMPRODUCT(-(Bens!$B$4:$B$103=Analítico!$B177),-(Bens!$D$4:$D$103=Analítico!H$1),(Bens!$G$4:$G$103))</f>
        <v>0</v>
      </c>
      <c r="I177" s="149">
        <f>SUMPRODUCT(-(Bens!$B$4:$B$103=Analítico!$B177),-(Bens!$D$4:$D$103=Analítico!I$1),(Bens!$G$4:$G$103))</f>
        <v>0</v>
      </c>
      <c r="J177" s="149">
        <f>SUMPRODUCT(-(Bens!$B$4:$B$103=Analítico!$B177),-(Bens!$D$4:$D$103=Analítico!J$1),(Bens!$G$4:$G$103))</f>
        <v>0</v>
      </c>
      <c r="K177" s="149">
        <f>SUMPRODUCT(-(Bens!$B$4:$B$103=Analítico!$B177),-(Bens!$D$4:$D$103=Analítico!K$1),(Bens!$G$4:$G$103))</f>
        <v>0</v>
      </c>
      <c r="L177" s="149">
        <f>SUMPRODUCT(-(Bens!$B$4:$B$103=Analítico!$B177),-(Bens!$D$4:$D$103=Analítico!L$1),(Bens!$G$4:$G$103))</f>
        <v>0</v>
      </c>
      <c r="M177" s="149">
        <f>SUMPRODUCT(-(Bens!$B$4:$B$103=Analítico!$B177),-(Bens!$D$4:$D$103=Analítico!M$1),(Bens!$G$4:$G$103))</f>
        <v>0</v>
      </c>
      <c r="N177" s="149">
        <f>SUMPRODUCT(-(Bens!$B$4:$B$103=Analítico!$B177),-(Bens!$D$4:$D$103=Analítico!N$1),(Bens!$G$4:$G$103))</f>
        <v>0</v>
      </c>
      <c r="O177" s="149">
        <f>SUMPRODUCT(-(Bens!$B$4:$B$103=Analítico!$B177),-(Bens!$D$4:$D$103=Analítico!O$1),(Bens!$G$4:$G$103))</f>
        <v>0</v>
      </c>
      <c r="P177" s="149">
        <f>SUMPRODUCT(-(Bens!$B$4:$B$103=Analítico!$B177),-(Bens!$D$4:$D$103=Analítico!P$1),(Bens!$G$4:$G$103))</f>
        <v>0</v>
      </c>
      <c r="Q177" s="149">
        <f>SUMPRODUCT(-(Bens!$B$4:$B$103=Analítico!$B177),-(Bens!$D$4:$D$103=Analítico!Q$1),(Bens!$G$4:$G$103))</f>
        <v>0</v>
      </c>
      <c r="R177" s="149">
        <f>SUMPRODUCT(-(Bens!$B$4:$B$103=Analítico!$B177),-(Bens!$D$4:$D$103=Analítico!R$1),(Bens!$G$4:$G$103))</f>
        <v>0</v>
      </c>
      <c r="S177" s="149">
        <f>SUMPRODUCT(-(Bens!$B$4:$B$103=Analítico!$B177),-(Bens!$D$4:$D$103=Analítico!S$1),(Bens!$G$4:$G$103))</f>
        <v>0</v>
      </c>
      <c r="T177" s="149">
        <f>SUMPRODUCT(-(Bens!$B$4:$B$103=Analítico!$B177),-(Bens!$D$4:$D$103=Analítico!T$1),(Bens!$G$4:$G$103))</f>
        <v>0</v>
      </c>
      <c r="U177" s="149">
        <f>SUMPRODUCT(-(Bens!$B$4:$B$103=Analítico!$B177),-(Bens!$D$4:$D$103=Analítico!U$1),(Bens!$G$4:$G$103))</f>
        <v>0</v>
      </c>
      <c r="V177" s="149">
        <f>SUMPRODUCT(-(Bens!$B$4:$B$103=Analítico!$B177),-(Bens!$D$4:$D$103=Analítico!V$1),(Bens!$G$4:$G$103))</f>
        <v>0</v>
      </c>
      <c r="W177" s="149">
        <f>SUMPRODUCT(-(Bens!$B$4:$B$103=Analítico!$B177),-(Bens!$D$4:$D$103=Analítico!W$1),(Bens!$G$4:$G$103))</f>
        <v>0</v>
      </c>
      <c r="X177" s="149">
        <f>SUMPRODUCT(-(Bens!$B$4:$B$103=Analítico!$B177),-(Bens!$D$4:$D$103=Analítico!X$1),(Bens!$G$4:$G$103))</f>
        <v>0</v>
      </c>
      <c r="Y177" s="149">
        <f>SUMPRODUCT(-(Bens!$B$4:$B$103=Analítico!$B177),-(Bens!$D$4:$D$103=Analítico!Y$1),(Bens!$G$4:$G$103))</f>
        <v>0</v>
      </c>
      <c r="Z177" s="149">
        <f>SUMPRODUCT(-(Bens!$B$4:$B$103=Analítico!$B177),-(Bens!$D$4:$D$103=Analítico!Z$1),(Bens!$G$4:$G$103))</f>
        <v>0</v>
      </c>
      <c r="AA177" s="149">
        <f>SUMPRODUCT(-(Bens!$B$4:$B$103=Analítico!$B177),-(Bens!$D$4:$D$103=Analítico!AA$1),(Bens!$G$4:$G$103))</f>
        <v>0</v>
      </c>
      <c r="AB177" s="149">
        <f>SUMPRODUCT(-(Bens!$B$4:$B$103=Analítico!$B177),-(Bens!$D$4:$D$103=Analítico!AB$1),(Bens!$G$4:$G$103))</f>
        <v>0</v>
      </c>
      <c r="AC177" s="149">
        <f>SUMPRODUCT(-(Bens!$B$4:$B$103=Analítico!$B177),-(Bens!$D$4:$D$103=Analítico!AC$1),(Bens!$G$4:$G$103))</f>
        <v>0</v>
      </c>
      <c r="AD177" s="149">
        <f>SUMPRODUCT(-(Bens!$B$4:$B$103=Analítico!$B177),-(Bens!$D$4:$D$103=Analítico!AD$1),(Bens!$G$4:$G$103))</f>
        <v>0</v>
      </c>
      <c r="AE177" s="149">
        <f>SUMPRODUCT(-(Bens!$B$4:$B$103=Analítico!$B177),-(Bens!$D$4:$D$103=Analítico!AE$1),(Bens!$G$4:$G$103))</f>
        <v>0</v>
      </c>
      <c r="AF177" s="149">
        <f>SUMPRODUCT(-(Bens!$B$4:$B$103=Analítico!$B177),-(Bens!$D$4:$D$103=Analítico!AF$1),(Bens!$G$4:$G$103))</f>
        <v>0</v>
      </c>
      <c r="AG177" s="149">
        <f>SUMPRODUCT(-(Bens!$B$4:$B$103=Analítico!$B177),-(Bens!$D$4:$D$103=Analítico!AG$1),(Bens!$G$4:$G$103))</f>
        <v>0</v>
      </c>
      <c r="AH177" s="149">
        <f>SUMPRODUCT(-(Bens!$B$4:$B$103=Analítico!$B177),-(Bens!$D$4:$D$103=Analítico!AH$1),(Bens!$G$4:$G$103))</f>
        <v>0</v>
      </c>
      <c r="AI177" s="149">
        <f>SUMPRODUCT(-(Bens!$B$4:$B$103=Analítico!$B177),-(Bens!$D$4:$D$103=Analítico!AI$1),(Bens!$G$4:$G$103))</f>
        <v>0</v>
      </c>
      <c r="AJ177" s="149">
        <f>SUMPRODUCT(-(Bens!$B$4:$B$103=Analítico!$B177),-(Bens!$D$4:$D$103=Analítico!AJ$1),(Bens!$G$4:$G$103))</f>
        <v>0</v>
      </c>
      <c r="AK177" s="149">
        <f>SUMPRODUCT(-(Bens!$B$4:$B$103=Analítico!$B177),-(Bens!$D$4:$D$103=Analítico!AK$1),(Bens!$G$4:$G$103))</f>
        <v>0</v>
      </c>
      <c r="AL177" s="149">
        <f>SUMPRODUCT(-(Bens!$B$4:$B$103=Analítico!$B177),-(Bens!$D$4:$D$103=Analítico!AL$1),(Bens!$G$4:$G$103))</f>
        <v>0</v>
      </c>
      <c r="AM177" s="149">
        <f>SUMPRODUCT(-(Bens!$B$4:$B$103=Analítico!$B177),-(Bens!$D$4:$D$103=Analítico!AM$1),(Bens!$G$4:$G$103))</f>
        <v>0</v>
      </c>
      <c r="AN177" s="149">
        <f>SUMPRODUCT(-(Bens!$B$4:$B$103=Analítico!$B177),-(Bens!$D$4:$D$103=Analítico!AN$1),(Bens!$G$4:$G$103))</f>
        <v>0</v>
      </c>
      <c r="AO177" s="149">
        <f>SUMPRODUCT(-(Bens!$B$4:$B$103=Analítico!$B177),-(Bens!$D$4:$D$103=Analítico!AO$1),(Bens!$G$4:$G$103))</f>
        <v>0</v>
      </c>
      <c r="AP177" s="149">
        <f>SUMPRODUCT(-(Bens!$B$4:$B$103=Analítico!$B177),-(Bens!$D$4:$D$103=Analítico!AP$1),(Bens!$G$4:$G$103))</f>
        <v>0</v>
      </c>
      <c r="AQ177" s="149">
        <f>SUMPRODUCT(-(Bens!$B$4:$B$103=Analítico!$B177),-(Bens!$D$4:$D$103=Analítico!AQ$1),(Bens!$G$4:$G$103))</f>
        <v>0</v>
      </c>
      <c r="AR177" s="149">
        <f>SUMPRODUCT(-(Bens!$B$4:$B$103=Analítico!$B177),-(Bens!$D$4:$D$103=Analítico!AR$1),(Bens!$G$4:$G$103))</f>
        <v>0</v>
      </c>
      <c r="AS177" s="149">
        <f>SUMPRODUCT(-(Bens!$B$4:$B$103=Analítico!$B177),-(Bens!$D$4:$D$103=Analítico!AS$1),(Bens!$G$4:$G$103))</f>
        <v>0</v>
      </c>
      <c r="AT177" s="149">
        <f>SUMPRODUCT(-(Bens!$B$4:$B$103=Analítico!$B177),-(Bens!$D$4:$D$103=Analítico!AT$1),(Bens!$G$4:$G$103))</f>
        <v>0</v>
      </c>
      <c r="AU177" s="149">
        <f>SUMPRODUCT(-(Bens!$B$4:$B$103=Analítico!$B177),-(Bens!$D$4:$D$103=Analítico!AU$1),(Bens!$G$4:$G$103))</f>
        <v>0</v>
      </c>
      <c r="AV177" s="149">
        <f>SUMPRODUCT(-(Bens!$B$4:$B$103=Analítico!$B177),-(Bens!$D$4:$D$103=Analítico!AV$1),(Bens!$G$4:$G$103))</f>
        <v>0</v>
      </c>
      <c r="AW177" s="149">
        <f>SUMPRODUCT(-(Bens!$B$4:$B$103=Analítico!$B177),-(Bens!$D$4:$D$103=Analítico!AW$1),(Bens!$G$4:$G$103))</f>
        <v>0</v>
      </c>
      <c r="AX177" s="149">
        <f>SUMPRODUCT(-(Bens!$B$4:$B$103=Analítico!$B177),-(Bens!$D$4:$D$103=Analítico!AX$1),(Bens!$G$4:$G$103))</f>
        <v>0</v>
      </c>
      <c r="AY177" s="144">
        <f t="shared" si="58"/>
        <v>0</v>
      </c>
      <c r="AZ177" s="156">
        <f t="shared" ca="1" si="59"/>
        <v>0</v>
      </c>
      <c r="BJ177" s="247"/>
      <c r="BK177" s="247"/>
    </row>
    <row r="178" spans="1:63" s="99" customFormat="1" ht="23.25" customHeight="1">
      <c r="A178" s="29" t="s">
        <v>135</v>
      </c>
      <c r="B178" s="30" t="s">
        <v>212</v>
      </c>
      <c r="C178" s="149">
        <f>SUMPRODUCT(-(Bens!$B$4:$B$103=Analítico!$B178),-(Bens!$D$4:$D$103=Analítico!C$1),(Bens!$G$4:$G$103))</f>
        <v>0</v>
      </c>
      <c r="D178" s="149">
        <f>SUMPRODUCT(-(Bens!$B$4:$B$103=Analítico!$B178),-(Bens!$D$4:$D$103=Analítico!D$1),(Bens!$G$4:$G$103))</f>
        <v>0</v>
      </c>
      <c r="E178" s="149">
        <f>SUMPRODUCT(-(Bens!$B$4:$B$103=Analítico!$B178),-(Bens!$D$4:$D$103=Analítico!E$1),(Bens!$G$4:$G$103))</f>
        <v>0</v>
      </c>
      <c r="F178" s="149">
        <f>SUMPRODUCT(-(Bens!$B$4:$B$103=Analítico!$B178),-(Bens!$D$4:$D$103=Analítico!F$1),(Bens!$G$4:$G$103))</f>
        <v>0</v>
      </c>
      <c r="G178" s="149">
        <f>SUMPRODUCT(-(Bens!$B$4:$B$103=Analítico!$B178),-(Bens!$D$4:$D$103=Analítico!G$1),(Bens!$G$4:$G$103))</f>
        <v>0</v>
      </c>
      <c r="H178" s="149">
        <f>SUMPRODUCT(-(Bens!$B$4:$B$103=Analítico!$B178),-(Bens!$D$4:$D$103=Analítico!H$1),(Bens!$G$4:$G$103))</f>
        <v>0</v>
      </c>
      <c r="I178" s="149">
        <f>SUMPRODUCT(-(Bens!$B$4:$B$103=Analítico!$B178),-(Bens!$D$4:$D$103=Analítico!I$1),(Bens!$G$4:$G$103))</f>
        <v>0</v>
      </c>
      <c r="J178" s="149">
        <f>SUMPRODUCT(-(Bens!$B$4:$B$103=Analítico!$B178),-(Bens!$D$4:$D$103=Analítico!J$1),(Bens!$G$4:$G$103))</f>
        <v>0</v>
      </c>
      <c r="K178" s="149">
        <f>SUMPRODUCT(-(Bens!$B$4:$B$103=Analítico!$B178),-(Bens!$D$4:$D$103=Analítico!K$1),(Bens!$G$4:$G$103))</f>
        <v>0</v>
      </c>
      <c r="L178" s="149">
        <f>SUMPRODUCT(-(Bens!$B$4:$B$103=Analítico!$B178),-(Bens!$D$4:$D$103=Analítico!L$1),(Bens!$G$4:$G$103))</f>
        <v>0</v>
      </c>
      <c r="M178" s="149">
        <f>SUMPRODUCT(-(Bens!$B$4:$B$103=Analítico!$B178),-(Bens!$D$4:$D$103=Analítico!M$1),(Bens!$G$4:$G$103))</f>
        <v>0</v>
      </c>
      <c r="N178" s="149">
        <f>SUMPRODUCT(-(Bens!$B$4:$B$103=Analítico!$B178),-(Bens!$D$4:$D$103=Analítico!N$1),(Bens!$G$4:$G$103))</f>
        <v>0</v>
      </c>
      <c r="O178" s="149">
        <f>SUMPRODUCT(-(Bens!$B$4:$B$103=Analítico!$B178),-(Bens!$D$4:$D$103=Analítico!O$1),(Bens!$G$4:$G$103))</f>
        <v>0</v>
      </c>
      <c r="P178" s="149">
        <f>SUMPRODUCT(-(Bens!$B$4:$B$103=Analítico!$B178),-(Bens!$D$4:$D$103=Analítico!P$1),(Bens!$G$4:$G$103))</f>
        <v>0</v>
      </c>
      <c r="Q178" s="149">
        <f>SUMPRODUCT(-(Bens!$B$4:$B$103=Analítico!$B178),-(Bens!$D$4:$D$103=Analítico!Q$1),(Bens!$G$4:$G$103))</f>
        <v>0</v>
      </c>
      <c r="R178" s="149">
        <f>SUMPRODUCT(-(Bens!$B$4:$B$103=Analítico!$B178),-(Bens!$D$4:$D$103=Analítico!R$1),(Bens!$G$4:$G$103))</f>
        <v>0</v>
      </c>
      <c r="S178" s="149">
        <f>SUMPRODUCT(-(Bens!$B$4:$B$103=Analítico!$B178),-(Bens!$D$4:$D$103=Analítico!S$1),(Bens!$G$4:$G$103))</f>
        <v>0</v>
      </c>
      <c r="T178" s="149">
        <f>SUMPRODUCT(-(Bens!$B$4:$B$103=Analítico!$B178),-(Bens!$D$4:$D$103=Analítico!T$1),(Bens!$G$4:$G$103))</f>
        <v>0</v>
      </c>
      <c r="U178" s="149">
        <f>SUMPRODUCT(-(Bens!$B$4:$B$103=Analítico!$B178),-(Bens!$D$4:$D$103=Analítico!U$1),(Bens!$G$4:$G$103))</f>
        <v>0</v>
      </c>
      <c r="V178" s="149">
        <f>SUMPRODUCT(-(Bens!$B$4:$B$103=Analítico!$B178),-(Bens!$D$4:$D$103=Analítico!V$1),(Bens!$G$4:$G$103))</f>
        <v>0</v>
      </c>
      <c r="W178" s="149">
        <f>SUMPRODUCT(-(Bens!$B$4:$B$103=Analítico!$B178),-(Bens!$D$4:$D$103=Analítico!W$1),(Bens!$G$4:$G$103))</f>
        <v>0</v>
      </c>
      <c r="X178" s="149">
        <f>SUMPRODUCT(-(Bens!$B$4:$B$103=Analítico!$B178),-(Bens!$D$4:$D$103=Analítico!X$1),(Bens!$G$4:$G$103))</f>
        <v>0</v>
      </c>
      <c r="Y178" s="149">
        <f>SUMPRODUCT(-(Bens!$B$4:$B$103=Analítico!$B178),-(Bens!$D$4:$D$103=Analítico!Y$1),(Bens!$G$4:$G$103))</f>
        <v>0</v>
      </c>
      <c r="Z178" s="149">
        <f>SUMPRODUCT(-(Bens!$B$4:$B$103=Analítico!$B178),-(Bens!$D$4:$D$103=Analítico!Z$1),(Bens!$G$4:$G$103))</f>
        <v>0</v>
      </c>
      <c r="AA178" s="149">
        <f>SUMPRODUCT(-(Bens!$B$4:$B$103=Analítico!$B178),-(Bens!$D$4:$D$103=Analítico!AA$1),(Bens!$G$4:$G$103))</f>
        <v>0</v>
      </c>
      <c r="AB178" s="149">
        <f>SUMPRODUCT(-(Bens!$B$4:$B$103=Analítico!$B178),-(Bens!$D$4:$D$103=Analítico!AB$1),(Bens!$G$4:$G$103))</f>
        <v>0</v>
      </c>
      <c r="AC178" s="149">
        <f>SUMPRODUCT(-(Bens!$B$4:$B$103=Analítico!$B178),-(Bens!$D$4:$D$103=Analítico!AC$1),(Bens!$G$4:$G$103))</f>
        <v>0</v>
      </c>
      <c r="AD178" s="149">
        <f>SUMPRODUCT(-(Bens!$B$4:$B$103=Analítico!$B178),-(Bens!$D$4:$D$103=Analítico!AD$1),(Bens!$G$4:$G$103))</f>
        <v>0</v>
      </c>
      <c r="AE178" s="149">
        <f>SUMPRODUCT(-(Bens!$B$4:$B$103=Analítico!$B178),-(Bens!$D$4:$D$103=Analítico!AE$1),(Bens!$G$4:$G$103))</f>
        <v>0</v>
      </c>
      <c r="AF178" s="149">
        <f>SUMPRODUCT(-(Bens!$B$4:$B$103=Analítico!$B178),-(Bens!$D$4:$D$103=Analítico!AF$1),(Bens!$G$4:$G$103))</f>
        <v>0</v>
      </c>
      <c r="AG178" s="149">
        <f>SUMPRODUCT(-(Bens!$B$4:$B$103=Analítico!$B178),-(Bens!$D$4:$D$103=Analítico!AG$1),(Bens!$G$4:$G$103))</f>
        <v>0</v>
      </c>
      <c r="AH178" s="149">
        <f>SUMPRODUCT(-(Bens!$B$4:$B$103=Analítico!$B178),-(Bens!$D$4:$D$103=Analítico!AH$1),(Bens!$G$4:$G$103))</f>
        <v>0</v>
      </c>
      <c r="AI178" s="149">
        <f>SUMPRODUCT(-(Bens!$B$4:$B$103=Analítico!$B178),-(Bens!$D$4:$D$103=Analítico!AI$1),(Bens!$G$4:$G$103))</f>
        <v>0</v>
      </c>
      <c r="AJ178" s="149">
        <f>SUMPRODUCT(-(Bens!$B$4:$B$103=Analítico!$B178),-(Bens!$D$4:$D$103=Analítico!AJ$1),(Bens!$G$4:$G$103))</f>
        <v>0</v>
      </c>
      <c r="AK178" s="149">
        <f>SUMPRODUCT(-(Bens!$B$4:$B$103=Analítico!$B178),-(Bens!$D$4:$D$103=Analítico!AK$1),(Bens!$G$4:$G$103))</f>
        <v>0</v>
      </c>
      <c r="AL178" s="149">
        <f>SUMPRODUCT(-(Bens!$B$4:$B$103=Analítico!$B178),-(Bens!$D$4:$D$103=Analítico!AL$1),(Bens!$G$4:$G$103))</f>
        <v>0</v>
      </c>
      <c r="AM178" s="149">
        <f>SUMPRODUCT(-(Bens!$B$4:$B$103=Analítico!$B178),-(Bens!$D$4:$D$103=Analítico!AM$1),(Bens!$G$4:$G$103))</f>
        <v>0</v>
      </c>
      <c r="AN178" s="149">
        <f>SUMPRODUCT(-(Bens!$B$4:$B$103=Analítico!$B178),-(Bens!$D$4:$D$103=Analítico!AN$1),(Bens!$G$4:$G$103))</f>
        <v>0</v>
      </c>
      <c r="AO178" s="149">
        <f>SUMPRODUCT(-(Bens!$B$4:$B$103=Analítico!$B178),-(Bens!$D$4:$D$103=Analítico!AO$1),(Bens!$G$4:$G$103))</f>
        <v>0</v>
      </c>
      <c r="AP178" s="149">
        <f>SUMPRODUCT(-(Bens!$B$4:$B$103=Analítico!$B178),-(Bens!$D$4:$D$103=Analítico!AP$1),(Bens!$G$4:$G$103))</f>
        <v>0</v>
      </c>
      <c r="AQ178" s="149">
        <f>SUMPRODUCT(-(Bens!$B$4:$B$103=Analítico!$B178),-(Bens!$D$4:$D$103=Analítico!AQ$1),(Bens!$G$4:$G$103))</f>
        <v>0</v>
      </c>
      <c r="AR178" s="149">
        <f>SUMPRODUCT(-(Bens!$B$4:$B$103=Analítico!$B178),-(Bens!$D$4:$D$103=Analítico!AR$1),(Bens!$G$4:$G$103))</f>
        <v>0</v>
      </c>
      <c r="AS178" s="149">
        <f>SUMPRODUCT(-(Bens!$B$4:$B$103=Analítico!$B178),-(Bens!$D$4:$D$103=Analítico!AS$1),(Bens!$G$4:$G$103))</f>
        <v>0</v>
      </c>
      <c r="AT178" s="149">
        <f>SUMPRODUCT(-(Bens!$B$4:$B$103=Analítico!$B178),-(Bens!$D$4:$D$103=Analítico!AT$1),(Bens!$G$4:$G$103))</f>
        <v>0</v>
      </c>
      <c r="AU178" s="149">
        <f>SUMPRODUCT(-(Bens!$B$4:$B$103=Analítico!$B178),-(Bens!$D$4:$D$103=Analítico!AU$1),(Bens!$G$4:$G$103))</f>
        <v>0</v>
      </c>
      <c r="AV178" s="149">
        <f>SUMPRODUCT(-(Bens!$B$4:$B$103=Analítico!$B178),-(Bens!$D$4:$D$103=Analítico!AV$1),(Bens!$G$4:$G$103))</f>
        <v>0</v>
      </c>
      <c r="AW178" s="149">
        <f>SUMPRODUCT(-(Bens!$B$4:$B$103=Analítico!$B178),-(Bens!$D$4:$D$103=Analítico!AW$1),(Bens!$G$4:$G$103))</f>
        <v>0</v>
      </c>
      <c r="AX178" s="149">
        <f>SUMPRODUCT(-(Bens!$B$4:$B$103=Analítico!$B178),-(Bens!$D$4:$D$103=Analítico!AX$1),(Bens!$G$4:$G$103))</f>
        <v>0</v>
      </c>
      <c r="AY178" s="144">
        <f t="shared" ref="AY178:AY179" si="60">SUM(C178:AX178)</f>
        <v>0</v>
      </c>
      <c r="AZ178" s="156">
        <f t="shared" ref="AZ178:AZ179" ca="1" si="61">IF($AY$183=0,0,AY178/$AY$183)</f>
        <v>0</v>
      </c>
      <c r="BJ178" s="247"/>
      <c r="BK178" s="247"/>
    </row>
    <row r="179" spans="1:63" s="99" customFormat="1" ht="23.25" customHeight="1">
      <c r="A179" s="29" t="s">
        <v>511</v>
      </c>
      <c r="B179" s="31" t="s">
        <v>512</v>
      </c>
      <c r="C179" s="149">
        <f>SUMPRODUCT(-(Bens!$B$4:$B$103=Analítico!$B179),-(Bens!$D$4:$D$103=Analítico!C$1),(Bens!$G$4:$G$103))</f>
        <v>0</v>
      </c>
      <c r="D179" s="149">
        <f>SUMPRODUCT(-(Bens!$B$4:$B$103=Analítico!$B179),-(Bens!$D$4:$D$103=Analítico!D$1),(Bens!$G$4:$G$103))</f>
        <v>10000</v>
      </c>
      <c r="E179" s="149">
        <f>SUMPRODUCT(-(Bens!$B$4:$B$103=Analítico!$B179),-(Bens!$D$4:$D$103=Analítico!E$1),(Bens!$G$4:$G$103))</f>
        <v>10000</v>
      </c>
      <c r="F179" s="149">
        <f>SUMPRODUCT(-(Bens!$B$4:$B$103=Analítico!$B179),-(Bens!$D$4:$D$103=Analítico!F$1),(Bens!$G$4:$G$103))</f>
        <v>10000</v>
      </c>
      <c r="G179" s="149">
        <f>SUMPRODUCT(-(Bens!$B$4:$B$103=Analítico!$B179),-(Bens!$D$4:$D$103=Analítico!G$1),(Bens!$G$4:$G$103))</f>
        <v>10000</v>
      </c>
      <c r="H179" s="149">
        <f>SUMPRODUCT(-(Bens!$B$4:$B$103=Analítico!$B179),-(Bens!$D$4:$D$103=Analítico!H$1),(Bens!$G$4:$G$103))</f>
        <v>10000</v>
      </c>
      <c r="I179" s="149">
        <f>SUMPRODUCT(-(Bens!$B$4:$B$103=Analítico!$B179),-(Bens!$D$4:$D$103=Analítico!I$1),(Bens!$G$4:$G$103))</f>
        <v>10000</v>
      </c>
      <c r="J179" s="149">
        <f>SUMPRODUCT(-(Bens!$B$4:$B$103=Analítico!$B179),-(Bens!$D$4:$D$103=Analítico!J$1),(Bens!$G$4:$G$103))</f>
        <v>10000</v>
      </c>
      <c r="K179" s="149">
        <f>SUMPRODUCT(-(Bens!$B$4:$B$103=Analítico!$B179),-(Bens!$D$4:$D$103=Analítico!K$1),(Bens!$G$4:$G$103))</f>
        <v>10000</v>
      </c>
      <c r="L179" s="149">
        <f>SUMPRODUCT(-(Bens!$B$4:$B$103=Analítico!$B179),-(Bens!$D$4:$D$103=Analítico!L$1),(Bens!$G$4:$G$103))</f>
        <v>10000</v>
      </c>
      <c r="M179" s="149">
        <f>SUMPRODUCT(-(Bens!$B$4:$B$103=Analítico!$B179),-(Bens!$D$4:$D$103=Analítico!M$1),(Bens!$G$4:$G$103))</f>
        <v>10000</v>
      </c>
      <c r="N179" s="149">
        <f>SUMPRODUCT(-(Bens!$B$4:$B$103=Analítico!$B179),-(Bens!$D$4:$D$103=Analítico!N$1),(Bens!$G$4:$G$103))</f>
        <v>10000</v>
      </c>
      <c r="O179" s="149">
        <f>SUMPRODUCT(-(Bens!$B$4:$B$103=Analítico!$B179),-(Bens!$D$4:$D$103=Analítico!O$1),(Bens!$G$4:$G$103))</f>
        <v>10000</v>
      </c>
      <c r="P179" s="149">
        <f>SUMPRODUCT(-(Bens!$B$4:$B$103=Analítico!$B179),-(Bens!$D$4:$D$103=Analítico!P$1),(Bens!$G$4:$G$103))</f>
        <v>10000</v>
      </c>
      <c r="Q179" s="149">
        <f>SUMPRODUCT(-(Bens!$B$4:$B$103=Analítico!$B179),-(Bens!$D$4:$D$103=Analítico!Q$1),(Bens!$G$4:$G$103))</f>
        <v>10000</v>
      </c>
      <c r="R179" s="149">
        <f>SUMPRODUCT(-(Bens!$B$4:$B$103=Analítico!$B179),-(Bens!$D$4:$D$103=Analítico!R$1),(Bens!$G$4:$G$103))</f>
        <v>10000</v>
      </c>
      <c r="S179" s="149">
        <f>SUMPRODUCT(-(Bens!$B$4:$B$103=Analítico!$B179),-(Bens!$D$4:$D$103=Analítico!S$1),(Bens!$G$4:$G$103))</f>
        <v>10000</v>
      </c>
      <c r="T179" s="149">
        <f>SUMPRODUCT(-(Bens!$B$4:$B$103=Analítico!$B179),-(Bens!$D$4:$D$103=Analítico!T$1),(Bens!$G$4:$G$103))</f>
        <v>10000</v>
      </c>
      <c r="U179" s="149">
        <f>SUMPRODUCT(-(Bens!$B$4:$B$103=Analítico!$B179),-(Bens!$D$4:$D$103=Analítico!U$1),(Bens!$G$4:$G$103))</f>
        <v>10000</v>
      </c>
      <c r="V179" s="149">
        <f>SUMPRODUCT(-(Bens!$B$4:$B$103=Analítico!$B179),-(Bens!$D$4:$D$103=Analítico!V$1),(Bens!$G$4:$G$103))</f>
        <v>10000</v>
      </c>
      <c r="W179" s="149">
        <f>SUMPRODUCT(-(Bens!$B$4:$B$103=Analítico!$B179),-(Bens!$D$4:$D$103=Analítico!W$1),(Bens!$G$4:$G$103))</f>
        <v>10000</v>
      </c>
      <c r="X179" s="149">
        <f>SUMPRODUCT(-(Bens!$B$4:$B$103=Analítico!$B179),-(Bens!$D$4:$D$103=Analítico!X$1),(Bens!$G$4:$G$103))</f>
        <v>10000</v>
      </c>
      <c r="Y179" s="149">
        <f>SUMPRODUCT(-(Bens!$B$4:$B$103=Analítico!$B179),-(Bens!$D$4:$D$103=Analítico!Y$1),(Bens!$G$4:$G$103))</f>
        <v>10000</v>
      </c>
      <c r="Z179" s="149">
        <f>SUMPRODUCT(-(Bens!$B$4:$B$103=Analítico!$B179),-(Bens!$D$4:$D$103=Analítico!Z$1),(Bens!$G$4:$G$103))</f>
        <v>10000</v>
      </c>
      <c r="AA179" s="149">
        <f>SUMPRODUCT(-(Bens!$B$4:$B$103=Analítico!$B179),-(Bens!$D$4:$D$103=Analítico!AA$1),(Bens!$G$4:$G$103))</f>
        <v>10000</v>
      </c>
      <c r="AB179" s="149">
        <f>SUMPRODUCT(-(Bens!$B$4:$B$103=Analítico!$B179),-(Bens!$D$4:$D$103=Analítico!AB$1),(Bens!$G$4:$G$103))</f>
        <v>10000</v>
      </c>
      <c r="AC179" s="149">
        <f>SUMPRODUCT(-(Bens!$B$4:$B$103=Analítico!$B179),-(Bens!$D$4:$D$103=Analítico!AC$1),(Bens!$G$4:$G$103))</f>
        <v>10000</v>
      </c>
      <c r="AD179" s="149">
        <f>SUMPRODUCT(-(Bens!$B$4:$B$103=Analítico!$B179),-(Bens!$D$4:$D$103=Analítico!AD$1),(Bens!$G$4:$G$103))</f>
        <v>10000</v>
      </c>
      <c r="AE179" s="149">
        <f>SUMPRODUCT(-(Bens!$B$4:$B$103=Analítico!$B179),-(Bens!$D$4:$D$103=Analítico!AE$1),(Bens!$G$4:$G$103))</f>
        <v>10000</v>
      </c>
      <c r="AF179" s="149">
        <f>SUMPRODUCT(-(Bens!$B$4:$B$103=Analítico!$B179),-(Bens!$D$4:$D$103=Analítico!AF$1),(Bens!$G$4:$G$103))</f>
        <v>10000</v>
      </c>
      <c r="AG179" s="149">
        <f>SUMPRODUCT(-(Bens!$B$4:$B$103=Analítico!$B179),-(Bens!$D$4:$D$103=Analítico!AG$1),(Bens!$G$4:$G$103))</f>
        <v>10000</v>
      </c>
      <c r="AH179" s="149">
        <f>SUMPRODUCT(-(Bens!$B$4:$B$103=Analítico!$B179),-(Bens!$D$4:$D$103=Analítico!AH$1),(Bens!$G$4:$G$103))</f>
        <v>10000</v>
      </c>
      <c r="AI179" s="149">
        <f>SUMPRODUCT(-(Bens!$B$4:$B$103=Analítico!$B179),-(Bens!$D$4:$D$103=Analítico!AI$1),(Bens!$G$4:$G$103))</f>
        <v>10000</v>
      </c>
      <c r="AJ179" s="149">
        <f>SUMPRODUCT(-(Bens!$B$4:$B$103=Analítico!$B179),-(Bens!$D$4:$D$103=Analítico!AJ$1),(Bens!$G$4:$G$103))</f>
        <v>10000</v>
      </c>
      <c r="AK179" s="149">
        <f>SUMPRODUCT(-(Bens!$B$4:$B$103=Analítico!$B179),-(Bens!$D$4:$D$103=Analítico!AK$1),(Bens!$G$4:$G$103))</f>
        <v>10000</v>
      </c>
      <c r="AL179" s="149">
        <f>SUMPRODUCT(-(Bens!$B$4:$B$103=Analítico!$B179),-(Bens!$D$4:$D$103=Analítico!AL$1),(Bens!$G$4:$G$103))</f>
        <v>10000</v>
      </c>
      <c r="AM179" s="149">
        <f>SUMPRODUCT(-(Bens!$B$4:$B$103=Analítico!$B179),-(Bens!$D$4:$D$103=Analítico!AM$1),(Bens!$G$4:$G$103))</f>
        <v>10000</v>
      </c>
      <c r="AN179" s="149">
        <f>SUMPRODUCT(-(Bens!$B$4:$B$103=Analítico!$B179),-(Bens!$D$4:$D$103=Analítico!AN$1),(Bens!$G$4:$G$103))</f>
        <v>10000</v>
      </c>
      <c r="AO179" s="149">
        <f>SUMPRODUCT(-(Bens!$B$4:$B$103=Analítico!$B179),-(Bens!$D$4:$D$103=Analítico!AO$1),(Bens!$G$4:$G$103))</f>
        <v>10000</v>
      </c>
      <c r="AP179" s="149">
        <f>SUMPRODUCT(-(Bens!$B$4:$B$103=Analítico!$B179),-(Bens!$D$4:$D$103=Analítico!AP$1),(Bens!$G$4:$G$103))</f>
        <v>10000</v>
      </c>
      <c r="AQ179" s="149">
        <f>SUMPRODUCT(-(Bens!$B$4:$B$103=Analítico!$B179),-(Bens!$D$4:$D$103=Analítico!AQ$1),(Bens!$G$4:$G$103))</f>
        <v>10000</v>
      </c>
      <c r="AR179" s="149">
        <f>SUMPRODUCT(-(Bens!$B$4:$B$103=Analítico!$B179),-(Bens!$D$4:$D$103=Analítico!AR$1),(Bens!$G$4:$G$103))</f>
        <v>10000</v>
      </c>
      <c r="AS179" s="149">
        <f>SUMPRODUCT(-(Bens!$B$4:$B$103=Analítico!$B179),-(Bens!$D$4:$D$103=Analítico!AS$1),(Bens!$G$4:$G$103))</f>
        <v>0</v>
      </c>
      <c r="AT179" s="149">
        <f>SUMPRODUCT(-(Bens!$B$4:$B$103=Analítico!$B179),-(Bens!$D$4:$D$103=Analítico!AT$1),(Bens!$G$4:$G$103))</f>
        <v>0</v>
      </c>
      <c r="AU179" s="149">
        <f>SUMPRODUCT(-(Bens!$B$4:$B$103=Analítico!$B179),-(Bens!$D$4:$D$103=Analítico!AU$1),(Bens!$G$4:$G$103))</f>
        <v>0</v>
      </c>
      <c r="AV179" s="149">
        <f>SUMPRODUCT(-(Bens!$B$4:$B$103=Analítico!$B179),-(Bens!$D$4:$D$103=Analítico!AV$1),(Bens!$G$4:$G$103))</f>
        <v>0</v>
      </c>
      <c r="AW179" s="149">
        <f>SUMPRODUCT(-(Bens!$B$4:$B$103=Analítico!$B179),-(Bens!$D$4:$D$103=Analítico!AW$1),(Bens!$G$4:$G$103))</f>
        <v>0</v>
      </c>
      <c r="AX179" s="149">
        <f>SUMPRODUCT(-(Bens!$B$4:$B$103=Analítico!$B179),-(Bens!$D$4:$D$103=Analítico!AX$1),(Bens!$G$4:$G$103))</f>
        <v>0</v>
      </c>
      <c r="AY179" s="144">
        <f t="shared" si="60"/>
        <v>410000</v>
      </c>
      <c r="AZ179" s="156">
        <f t="shared" ca="1" si="61"/>
        <v>3.4220531402033559E-3</v>
      </c>
      <c r="BJ179" s="247"/>
      <c r="BK179" s="247"/>
    </row>
    <row r="180" spans="1:63" s="99" customFormat="1" ht="23.25" customHeight="1" thickBot="1">
      <c r="A180" s="78"/>
      <c r="B180" s="91" t="s">
        <v>35</v>
      </c>
      <c r="C180" s="79">
        <f t="shared" ref="C180:AY180" si="62">SUBTOTAL(109,C166:C179)</f>
        <v>0</v>
      </c>
      <c r="D180" s="79">
        <f t="shared" si="62"/>
        <v>10000</v>
      </c>
      <c r="E180" s="79">
        <f t="shared" si="62"/>
        <v>10000</v>
      </c>
      <c r="F180" s="79">
        <f t="shared" si="62"/>
        <v>10000</v>
      </c>
      <c r="G180" s="79">
        <f t="shared" si="62"/>
        <v>10000</v>
      </c>
      <c r="H180" s="79">
        <f t="shared" si="62"/>
        <v>10000</v>
      </c>
      <c r="I180" s="79">
        <f t="shared" si="62"/>
        <v>10000</v>
      </c>
      <c r="J180" s="79">
        <f t="shared" si="62"/>
        <v>10000</v>
      </c>
      <c r="K180" s="79">
        <f t="shared" si="62"/>
        <v>10000</v>
      </c>
      <c r="L180" s="79">
        <f t="shared" si="62"/>
        <v>10000</v>
      </c>
      <c r="M180" s="79">
        <f t="shared" si="62"/>
        <v>10000</v>
      </c>
      <c r="N180" s="79">
        <f t="shared" si="62"/>
        <v>10000</v>
      </c>
      <c r="O180" s="79">
        <f t="shared" si="62"/>
        <v>10000</v>
      </c>
      <c r="P180" s="79">
        <f t="shared" si="62"/>
        <v>10000</v>
      </c>
      <c r="Q180" s="79">
        <f t="shared" si="62"/>
        <v>10000</v>
      </c>
      <c r="R180" s="79">
        <f t="shared" si="62"/>
        <v>10000</v>
      </c>
      <c r="S180" s="79">
        <f t="shared" si="62"/>
        <v>10000</v>
      </c>
      <c r="T180" s="79">
        <f t="shared" si="62"/>
        <v>10000</v>
      </c>
      <c r="U180" s="79">
        <f t="shared" si="62"/>
        <v>10000</v>
      </c>
      <c r="V180" s="79">
        <f t="shared" si="62"/>
        <v>10000</v>
      </c>
      <c r="W180" s="79">
        <f t="shared" si="62"/>
        <v>10000</v>
      </c>
      <c r="X180" s="79">
        <f t="shared" si="62"/>
        <v>10000</v>
      </c>
      <c r="Y180" s="79">
        <f t="shared" si="62"/>
        <v>10000</v>
      </c>
      <c r="Z180" s="79">
        <f t="shared" ref="Z180:AK180" si="63">SUBTOTAL(109,Z166:Z179)</f>
        <v>10000</v>
      </c>
      <c r="AA180" s="79">
        <f t="shared" si="63"/>
        <v>10000</v>
      </c>
      <c r="AB180" s="79">
        <f t="shared" si="63"/>
        <v>10000</v>
      </c>
      <c r="AC180" s="79">
        <f t="shared" si="63"/>
        <v>10000</v>
      </c>
      <c r="AD180" s="79">
        <f t="shared" si="63"/>
        <v>10000</v>
      </c>
      <c r="AE180" s="79">
        <f t="shared" si="63"/>
        <v>10000</v>
      </c>
      <c r="AF180" s="79">
        <f t="shared" si="63"/>
        <v>10000</v>
      </c>
      <c r="AG180" s="79">
        <f t="shared" si="63"/>
        <v>10000</v>
      </c>
      <c r="AH180" s="79">
        <f t="shared" si="63"/>
        <v>10000</v>
      </c>
      <c r="AI180" s="79">
        <f t="shared" si="63"/>
        <v>10000</v>
      </c>
      <c r="AJ180" s="79">
        <f t="shared" si="63"/>
        <v>10000</v>
      </c>
      <c r="AK180" s="79">
        <f t="shared" si="63"/>
        <v>10000</v>
      </c>
      <c r="AL180" s="79">
        <f t="shared" ref="AL180:AX180" si="64">SUBTOTAL(109,AL166:AL179)</f>
        <v>10000</v>
      </c>
      <c r="AM180" s="79">
        <f t="shared" si="64"/>
        <v>10000</v>
      </c>
      <c r="AN180" s="79">
        <f t="shared" si="64"/>
        <v>10000</v>
      </c>
      <c r="AO180" s="79">
        <f t="shared" si="64"/>
        <v>10000</v>
      </c>
      <c r="AP180" s="79">
        <f t="shared" si="64"/>
        <v>10000</v>
      </c>
      <c r="AQ180" s="79">
        <f t="shared" si="64"/>
        <v>10000</v>
      </c>
      <c r="AR180" s="79">
        <f t="shared" si="64"/>
        <v>10000</v>
      </c>
      <c r="AS180" s="79">
        <f t="shared" si="64"/>
        <v>0</v>
      </c>
      <c r="AT180" s="79">
        <f t="shared" si="64"/>
        <v>0</v>
      </c>
      <c r="AU180" s="79">
        <f t="shared" si="64"/>
        <v>0</v>
      </c>
      <c r="AV180" s="79">
        <f t="shared" si="64"/>
        <v>0</v>
      </c>
      <c r="AW180" s="79">
        <f t="shared" si="64"/>
        <v>0</v>
      </c>
      <c r="AX180" s="79">
        <f t="shared" si="64"/>
        <v>0</v>
      </c>
      <c r="AY180" s="79">
        <f t="shared" si="62"/>
        <v>410000</v>
      </c>
      <c r="AZ180" s="107">
        <f ca="1">IF($AY$183=0,0,AY180/$AY$183)</f>
        <v>3.4220531402033559E-3</v>
      </c>
      <c r="BJ180" s="247"/>
      <c r="BK180" s="247"/>
    </row>
    <row r="181" spans="1:63" s="99" customFormat="1" ht="23.25" customHeight="1" thickBot="1">
      <c r="A181" s="93" t="s">
        <v>310</v>
      </c>
      <c r="B181" s="71" t="s">
        <v>309</v>
      </c>
      <c r="C181" s="221"/>
      <c r="D181" s="221">
        <v>12000</v>
      </c>
      <c r="E181" s="221">
        <v>12000</v>
      </c>
      <c r="F181" s="221">
        <v>12000</v>
      </c>
      <c r="G181" s="221">
        <v>12000</v>
      </c>
      <c r="H181" s="221">
        <v>12000</v>
      </c>
      <c r="I181" s="221">
        <v>12000</v>
      </c>
      <c r="J181" s="221">
        <v>12000</v>
      </c>
      <c r="K181" s="221">
        <v>12000</v>
      </c>
      <c r="L181" s="221">
        <v>12000</v>
      </c>
      <c r="M181" s="221">
        <v>12000</v>
      </c>
      <c r="N181" s="221">
        <v>12000</v>
      </c>
      <c r="O181" s="221">
        <v>12000</v>
      </c>
      <c r="P181" s="221">
        <v>12000</v>
      </c>
      <c r="Q181" s="221">
        <v>12000</v>
      </c>
      <c r="R181" s="221">
        <v>12000</v>
      </c>
      <c r="S181" s="221">
        <v>12000</v>
      </c>
      <c r="T181" s="221">
        <v>12000</v>
      </c>
      <c r="U181" s="221">
        <v>12000</v>
      </c>
      <c r="V181" s="221">
        <v>12000</v>
      </c>
      <c r="W181" s="221">
        <v>12000</v>
      </c>
      <c r="X181" s="221">
        <v>12000</v>
      </c>
      <c r="Y181" s="221">
        <v>12000</v>
      </c>
      <c r="Z181" s="221">
        <v>12000</v>
      </c>
      <c r="AA181" s="221">
        <v>12000</v>
      </c>
      <c r="AB181" s="221">
        <v>12000</v>
      </c>
      <c r="AC181" s="221">
        <v>12000</v>
      </c>
      <c r="AD181" s="221">
        <v>12000</v>
      </c>
      <c r="AE181" s="221">
        <v>12000</v>
      </c>
      <c r="AF181" s="221">
        <v>12000</v>
      </c>
      <c r="AG181" s="221">
        <v>12000</v>
      </c>
      <c r="AH181" s="221">
        <v>12000</v>
      </c>
      <c r="AI181" s="221">
        <v>12000</v>
      </c>
      <c r="AJ181" s="221">
        <v>12000</v>
      </c>
      <c r="AK181" s="221">
        <v>12000</v>
      </c>
      <c r="AL181" s="221">
        <v>12000</v>
      </c>
      <c r="AM181" s="221">
        <v>12000</v>
      </c>
      <c r="AN181" s="221">
        <v>12000</v>
      </c>
      <c r="AO181" s="221">
        <v>12000</v>
      </c>
      <c r="AP181" s="221">
        <v>12000</v>
      </c>
      <c r="AQ181" s="221">
        <v>12000</v>
      </c>
      <c r="AR181" s="221">
        <v>12000</v>
      </c>
      <c r="AS181" s="221">
        <v>0</v>
      </c>
      <c r="AT181" s="221">
        <v>0</v>
      </c>
      <c r="AU181" s="221">
        <v>0</v>
      </c>
      <c r="AV181" s="221">
        <v>0</v>
      </c>
      <c r="AW181" s="221">
        <v>0</v>
      </c>
      <c r="AX181" s="221">
        <v>0</v>
      </c>
      <c r="AY181" s="92">
        <f>SUM(C181:AX181)</f>
        <v>492000</v>
      </c>
      <c r="AZ181" s="125">
        <f t="shared" ref="AZ181" ca="1" si="65">IF($AY$183=0,0,AY181/$AY$183)</f>
        <v>4.1064637682440269E-3</v>
      </c>
      <c r="BJ181" s="247"/>
      <c r="BK181" s="247"/>
    </row>
    <row r="182" spans="1:63" s="99" customFormat="1" ht="23.25" customHeight="1" thickBot="1">
      <c r="A182" s="93" t="s">
        <v>391</v>
      </c>
      <c r="B182" s="71" t="s">
        <v>392</v>
      </c>
      <c r="C182" s="221"/>
      <c r="D182" s="221"/>
      <c r="E182" s="221"/>
      <c r="F182" s="221"/>
      <c r="G182" s="221"/>
      <c r="H182" s="221"/>
      <c r="I182" s="221"/>
      <c r="J182" s="221"/>
      <c r="K182" s="221"/>
      <c r="L182" s="221"/>
      <c r="M182" s="221"/>
      <c r="N182" s="221"/>
      <c r="O182" s="221"/>
      <c r="P182" s="221"/>
      <c r="Q182" s="221"/>
      <c r="R182" s="221"/>
      <c r="S182" s="221"/>
      <c r="T182" s="221"/>
      <c r="U182" s="221"/>
      <c r="V182" s="221"/>
      <c r="W182" s="221"/>
      <c r="X182" s="221"/>
      <c r="Y182" s="221"/>
      <c r="Z182" s="221"/>
      <c r="AA182" s="221"/>
      <c r="AB182" s="221"/>
      <c r="AC182" s="221"/>
      <c r="AD182" s="221"/>
      <c r="AE182" s="221"/>
      <c r="AF182" s="221"/>
      <c r="AG182" s="221"/>
      <c r="AH182" s="221"/>
      <c r="AI182" s="221"/>
      <c r="AJ182" s="221"/>
      <c r="AK182" s="221"/>
      <c r="AL182" s="221"/>
      <c r="AM182" s="221"/>
      <c r="AN182" s="221"/>
      <c r="AO182" s="221"/>
      <c r="AP182" s="221"/>
      <c r="AQ182" s="221"/>
      <c r="AR182" s="221"/>
      <c r="AS182" s="221"/>
      <c r="AT182" s="221"/>
      <c r="AU182" s="221"/>
      <c r="AV182" s="221"/>
      <c r="AW182" s="221"/>
      <c r="AX182" s="221"/>
      <c r="AY182" s="92">
        <f>Desmobilização!H204</f>
        <v>171720.64027791668</v>
      </c>
      <c r="AZ182" s="125">
        <f t="shared" ref="AZ182" ca="1" si="66">IF($AY$183=0,0,AY182/$AY$183)</f>
        <v>1.43326135683116E-3</v>
      </c>
      <c r="BJ182" s="247"/>
      <c r="BK182" s="247"/>
    </row>
    <row r="183" spans="1:63" s="99" customFormat="1" ht="23.25" customHeight="1" thickBot="1">
      <c r="A183" s="390" t="s">
        <v>262</v>
      </c>
      <c r="B183" s="390"/>
      <c r="C183" s="92">
        <f ca="1">SUBTOTAL(109,C20:C182)</f>
        <v>0</v>
      </c>
      <c r="D183" s="92">
        <f t="shared" ref="D183:AX183" ca="1" si="67">SUBTOTAL(109,D20:D182)</f>
        <v>2627294.1110328455</v>
      </c>
      <c r="E183" s="92">
        <f t="shared" ca="1" si="67"/>
        <v>2617294.1110328455</v>
      </c>
      <c r="F183" s="92">
        <f t="shared" ca="1" si="67"/>
        <v>2763917.1110328455</v>
      </c>
      <c r="G183" s="92">
        <f t="shared" ca="1" si="67"/>
        <v>2783917.1110328455</v>
      </c>
      <c r="H183" s="92">
        <f t="shared" ca="1" si="67"/>
        <v>2783917.1110328455</v>
      </c>
      <c r="I183" s="92">
        <f t="shared" ca="1" si="67"/>
        <v>2149142.6541187828</v>
      </c>
      <c r="J183" s="92">
        <f t="shared" ca="1" si="67"/>
        <v>2971163.1110328455</v>
      </c>
      <c r="K183" s="92">
        <f t="shared" ca="1" si="67"/>
        <v>2971163.1110328455</v>
      </c>
      <c r="L183" s="92">
        <f t="shared" ca="1" si="67"/>
        <v>2971163.1110328455</v>
      </c>
      <c r="M183" s="92">
        <f t="shared" ca="1" si="67"/>
        <v>2971163.1110328455</v>
      </c>
      <c r="N183" s="92">
        <f t="shared" ca="1" si="67"/>
        <v>2996163.1110328455</v>
      </c>
      <c r="O183" s="92">
        <f t="shared" ca="1" si="67"/>
        <v>3254149.41864808</v>
      </c>
      <c r="P183" s="92">
        <f t="shared" ca="1" si="67"/>
        <v>3116993.7272652676</v>
      </c>
      <c r="Q183" s="92">
        <f t="shared" ca="1" si="67"/>
        <v>2868353.7272652676</v>
      </c>
      <c r="R183" s="92">
        <f t="shared" ca="1" si="67"/>
        <v>2868353.7272652676</v>
      </c>
      <c r="S183" s="92">
        <f t="shared" ca="1" si="67"/>
        <v>2868353.7272652676</v>
      </c>
      <c r="T183" s="92">
        <f t="shared" ca="1" si="67"/>
        <v>2876545.3772652675</v>
      </c>
      <c r="U183" s="92">
        <f t="shared" ca="1" si="67"/>
        <v>2331375.270351205</v>
      </c>
      <c r="V183" s="92">
        <f t="shared" ca="1" si="67"/>
        <v>2892153.7272652676</v>
      </c>
      <c r="W183" s="92">
        <f t="shared" ca="1" si="67"/>
        <v>2892153.7272652676</v>
      </c>
      <c r="X183" s="92">
        <f t="shared" ca="1" si="67"/>
        <v>2892153.7272652676</v>
      </c>
      <c r="Y183" s="92">
        <f t="shared" ca="1" si="67"/>
        <v>2927392.4224105729</v>
      </c>
      <c r="Z183" s="92">
        <f t="shared" ca="1" si="67"/>
        <v>2927392.4224105729</v>
      </c>
      <c r="AA183" s="92">
        <f t="shared" ca="1" si="67"/>
        <v>3285431.2276210412</v>
      </c>
      <c r="AB183" s="92">
        <f t="shared" ca="1" si="67"/>
        <v>3171032.4224105729</v>
      </c>
      <c r="AC183" s="92">
        <f t="shared" ca="1" si="67"/>
        <v>2927392.4224105729</v>
      </c>
      <c r="AD183" s="92">
        <f t="shared" ca="1" si="67"/>
        <v>2927392.4224105729</v>
      </c>
      <c r="AE183" s="92">
        <f t="shared" ca="1" si="67"/>
        <v>2927392.4224105729</v>
      </c>
      <c r="AF183" s="92">
        <f t="shared" ca="1" si="67"/>
        <v>2928220.2624105727</v>
      </c>
      <c r="AG183" s="92">
        <f t="shared" ca="1" si="67"/>
        <v>2415598.3963582292</v>
      </c>
      <c r="AH183" s="92">
        <f t="shared" ca="1" si="67"/>
        <v>2987592.4224105729</v>
      </c>
      <c r="AI183" s="92">
        <f t="shared" ca="1" si="67"/>
        <v>2987592.4224105729</v>
      </c>
      <c r="AJ183" s="92">
        <f t="shared" ca="1" si="67"/>
        <v>2987592.4224105729</v>
      </c>
      <c r="AK183" s="92">
        <f t="shared" ca="1" si="67"/>
        <v>3023535.8914587842</v>
      </c>
      <c r="AL183" s="92">
        <f t="shared" ca="1" si="67"/>
        <v>3023535.8914587842</v>
      </c>
      <c r="AM183" s="92">
        <f t="shared" ca="1" si="67"/>
        <v>3373862.6727734623</v>
      </c>
      <c r="AN183" s="92">
        <f t="shared" ca="1" si="67"/>
        <v>3257175.8914587842</v>
      </c>
      <c r="AO183" s="92">
        <f t="shared" ca="1" si="67"/>
        <v>3023535.8914587842</v>
      </c>
      <c r="AP183" s="92">
        <f t="shared" ca="1" si="67"/>
        <v>3023535.8914587842</v>
      </c>
      <c r="AQ183" s="92">
        <f t="shared" ca="1" si="67"/>
        <v>3023535.8914587842</v>
      </c>
      <c r="AR183" s="92">
        <f t="shared" ca="1" si="67"/>
        <v>3023770.0514587844</v>
      </c>
      <c r="AS183" s="92">
        <f t="shared" ca="1" si="67"/>
        <v>0</v>
      </c>
      <c r="AT183" s="92">
        <f t="shared" ca="1" si="67"/>
        <v>0</v>
      </c>
      <c r="AU183" s="92">
        <f t="shared" ca="1" si="67"/>
        <v>0</v>
      </c>
      <c r="AV183" s="92">
        <f t="shared" ca="1" si="67"/>
        <v>0</v>
      </c>
      <c r="AW183" s="92">
        <f t="shared" ca="1" si="67"/>
        <v>0</v>
      </c>
      <c r="AX183" s="92">
        <f t="shared" ca="1" si="67"/>
        <v>0</v>
      </c>
      <c r="AY183" s="92">
        <f ca="1">SUBTOTAL(109,AY20:AY182)</f>
        <v>119811114.3229166</v>
      </c>
      <c r="AZ183" s="125">
        <f ca="1">IF($AY$183=0,0,AY183/$AY$183)</f>
        <v>1</v>
      </c>
      <c r="BJ183" s="247"/>
      <c r="BK183" s="247"/>
    </row>
    <row r="184" spans="1:63" s="99" customFormat="1" ht="23.25" customHeight="1" thickBot="1">
      <c r="A184" s="358"/>
      <c r="B184" s="358"/>
      <c r="C184" s="92"/>
      <c r="D184" s="92"/>
      <c r="E184" s="92"/>
      <c r="F184" s="92"/>
      <c r="G184" s="92"/>
      <c r="H184" s="92"/>
      <c r="I184" s="92"/>
      <c r="J184" s="92"/>
      <c r="K184" s="92"/>
      <c r="L184" s="92"/>
      <c r="M184" s="92"/>
      <c r="N184" s="92"/>
      <c r="O184" s="92"/>
      <c r="P184" s="92"/>
      <c r="Q184" s="92"/>
      <c r="R184" s="92"/>
      <c r="S184" s="92"/>
      <c r="T184" s="92"/>
      <c r="U184" s="92"/>
      <c r="V184" s="92"/>
      <c r="W184" s="92"/>
      <c r="X184" s="92"/>
      <c r="Y184" s="92"/>
      <c r="Z184" s="92"/>
      <c r="AA184" s="92"/>
      <c r="AB184" s="92"/>
      <c r="AC184" s="92"/>
      <c r="AD184" s="92"/>
      <c r="AE184" s="92"/>
      <c r="AF184" s="92"/>
      <c r="AG184" s="92"/>
      <c r="AH184" s="92"/>
      <c r="AI184" s="92"/>
      <c r="AJ184" s="92"/>
      <c r="AK184" s="92"/>
      <c r="AL184" s="92"/>
      <c r="AM184" s="92"/>
      <c r="AN184" s="92"/>
      <c r="AO184" s="92"/>
      <c r="AP184" s="92"/>
      <c r="AQ184" s="92"/>
      <c r="AR184" s="92"/>
      <c r="AS184" s="92"/>
      <c r="AT184" s="92"/>
      <c r="AU184" s="92"/>
      <c r="AV184" s="92"/>
      <c r="AW184" s="92"/>
      <c r="AX184" s="92"/>
      <c r="AY184" s="92"/>
      <c r="AZ184" s="125"/>
      <c r="BJ184" s="247"/>
      <c r="BK184" s="247"/>
    </row>
    <row r="185" spans="1:63" s="99" customFormat="1" ht="13.5" thickBot="1">
      <c r="A185" s="356" t="s">
        <v>621</v>
      </c>
      <c r="B185" s="361"/>
      <c r="C185" s="361"/>
      <c r="D185" s="361"/>
      <c r="E185" s="361"/>
      <c r="F185" s="361"/>
      <c r="G185" s="361"/>
      <c r="H185" s="361"/>
      <c r="I185" s="361"/>
      <c r="J185" s="361"/>
      <c r="K185" s="361"/>
      <c r="L185" s="361"/>
      <c r="M185" s="361"/>
      <c r="N185" s="361"/>
      <c r="O185" s="361"/>
      <c r="P185" s="361"/>
      <c r="Q185" s="361"/>
      <c r="R185" s="361"/>
      <c r="S185" s="361"/>
      <c r="T185" s="361"/>
      <c r="U185" s="361"/>
      <c r="V185" s="361"/>
      <c r="W185" s="361"/>
      <c r="X185" s="361"/>
      <c r="Y185" s="361"/>
      <c r="Z185" s="361"/>
      <c r="AA185" s="361"/>
      <c r="AB185" s="361"/>
      <c r="AC185" s="361"/>
      <c r="AD185" s="361"/>
      <c r="AE185" s="361"/>
      <c r="AF185" s="361"/>
      <c r="AG185" s="361"/>
      <c r="AH185" s="361"/>
      <c r="AI185" s="361"/>
      <c r="AJ185" s="361"/>
      <c r="AK185" s="361"/>
      <c r="AL185" s="361"/>
      <c r="AM185" s="361"/>
      <c r="AN185" s="361"/>
      <c r="AO185" s="361"/>
      <c r="AP185" s="361"/>
      <c r="AQ185" s="361"/>
      <c r="AR185" s="361"/>
      <c r="AS185" s="361"/>
      <c r="AT185" s="361"/>
      <c r="AU185" s="361"/>
      <c r="AV185" s="361"/>
      <c r="AW185" s="361"/>
      <c r="AX185" s="361"/>
      <c r="AY185" s="92">
        <f ca="1">AY15-AY183</f>
        <v>-1.3411045074462891E-7</v>
      </c>
      <c r="AZ185" s="362"/>
      <c r="BJ185" s="247"/>
      <c r="BK185" s="247"/>
    </row>
    <row r="186" spans="1:63" s="99" customFormat="1">
      <c r="AY186" s="355"/>
      <c r="AZ186" s="250"/>
      <c r="BJ186" s="247"/>
      <c r="BK186" s="247"/>
    </row>
    <row r="187" spans="1:63" s="99" customFormat="1">
      <c r="AZ187" s="250"/>
      <c r="BJ187" s="247"/>
      <c r="BK187" s="247"/>
    </row>
    <row r="188" spans="1:63" s="99" customFormat="1">
      <c r="AZ188" s="250"/>
      <c r="BJ188" s="247"/>
      <c r="BK188" s="247"/>
    </row>
    <row r="189" spans="1:63" s="99" customFormat="1">
      <c r="AZ189" s="250"/>
      <c r="BJ189" s="247"/>
      <c r="BK189" s="247"/>
    </row>
    <row r="190" spans="1:63" s="99" customFormat="1">
      <c r="AZ190" s="250"/>
      <c r="BJ190" s="247"/>
      <c r="BK190" s="247"/>
    </row>
    <row r="191" spans="1:63" s="99" customFormat="1">
      <c r="AZ191" s="250"/>
      <c r="BJ191" s="247"/>
      <c r="BK191" s="247"/>
    </row>
  </sheetData>
  <sheetProtection algorithmName="SHA-512" hashValue="auNOEOIsAykekyfnm3CszHBjbDLbznOduwBK+hSWvwZiYfUPJzNqZwLLDjyU4bdQM+3f+9IECI0U7J/fGaiotA==" saltValue="WUhmIrhj6xl+fCDdhKUL/w==" spinCount="100000" sheet="1" objects="1" scenarios="1" formatColumns="0" formatRows="0" insertRows="0" deleteRows="0"/>
  <dataConsolidate/>
  <mergeCells count="6">
    <mergeCell ref="A183:B183"/>
    <mergeCell ref="O3:Z3"/>
    <mergeCell ref="AA3:AX3"/>
    <mergeCell ref="O2:Z2"/>
    <mergeCell ref="C2:N2"/>
    <mergeCell ref="A3:N3"/>
  </mergeCells>
  <phoneticPr fontId="17" type="noConversion"/>
  <pageMargins left="0.19685039370078741" right="0.19685039370078741" top="0.59055118110236227" bottom="0.59055118110236227" header="0" footer="0"/>
  <pageSetup paperSize="9" scale="63" fitToWidth="3" fitToHeight="4" orientation="portrait" r:id="rId1"/>
  <headerFooter>
    <oddFooter>Página &amp;P de &amp;N</oddFooter>
  </headerFooter>
  <colBreaks count="2" manualBreakCount="2">
    <brk id="14" min="1" max="182" man="1"/>
    <brk id="26" min="1" max="182" man="1"/>
  </colBreaks>
  <ignoredErrors>
    <ignoredError sqref="C40:C41 AY55:AZ115 C55:Y115" unlockedFormula="1"/>
    <ignoredError sqref="C36:N36"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Plan3">
    <tabColor theme="3" tint="-0.249977111117893"/>
    <pageSetUpPr fitToPage="1"/>
  </sheetPr>
  <dimension ref="A1:AC144"/>
  <sheetViews>
    <sheetView zoomScaleSheetLayoutView="80" workbookViewId="0">
      <pane xSplit="5" ySplit="5" topLeftCell="F24" activePane="bottomRight" state="frozen"/>
      <selection activeCell="F4" sqref="F4:F6"/>
      <selection pane="topRight" activeCell="F4" sqref="F4:F6"/>
      <selection pane="bottomLeft" activeCell="F4" sqref="F4:F6"/>
      <selection pane="bottomRight" activeCell="F6" sqref="F6"/>
    </sheetView>
  </sheetViews>
  <sheetFormatPr defaultColWidth="17" defaultRowHeight="30" customHeight="1"/>
  <cols>
    <col min="1" max="1" width="4.42578125" style="148" bestFit="1" customWidth="1"/>
    <col min="2" max="2" width="29.85546875" style="148" customWidth="1"/>
    <col min="3" max="3" width="5.85546875" style="148" customWidth="1"/>
    <col min="4" max="4" width="10" style="148" customWidth="1"/>
    <col min="5" max="5" width="13" style="148" bestFit="1" customWidth="1"/>
    <col min="6" max="12" width="10.28515625" style="148" customWidth="1"/>
    <col min="13" max="13" width="10.85546875" style="148" customWidth="1"/>
    <col min="14" max="14" width="10.42578125" style="148" customWidth="1"/>
    <col min="15" max="15" width="11.28515625" style="148" customWidth="1"/>
    <col min="16" max="16" width="10" style="154" customWidth="1"/>
    <col min="17" max="17" width="10" style="148" customWidth="1"/>
    <col min="18" max="18" width="10" style="154" customWidth="1"/>
    <col min="19" max="20" width="10" style="148" customWidth="1"/>
    <col min="21" max="22" width="11.7109375" style="148" customWidth="1"/>
    <col min="23" max="24" width="17" style="148"/>
    <col min="25" max="29" width="17" style="148" hidden="1" customWidth="1"/>
    <col min="30" max="16384" width="17" style="148"/>
  </cols>
  <sheetData>
    <row r="1" spans="1:29" s="173" customFormat="1" ht="34.5" customHeight="1">
      <c r="A1" s="385" t="str">
        <f>Capa!A1</f>
        <v>Memória de Cálculo Contrato de Gestão nº 06/2021 celebrado entre Secretaria de Estado de Cultura e Turismo e o Instituto Cultural Filarmônica</v>
      </c>
      <c r="B1" s="385"/>
      <c r="C1" s="385"/>
      <c r="D1" s="385"/>
      <c r="E1" s="385"/>
      <c r="F1" s="385"/>
      <c r="G1" s="385"/>
      <c r="H1" s="385"/>
      <c r="I1" s="385"/>
      <c r="J1" s="385"/>
      <c r="K1" s="385"/>
      <c r="L1" s="385"/>
      <c r="M1" s="385"/>
      <c r="N1" s="385"/>
      <c r="O1" s="385"/>
      <c r="P1" s="385"/>
      <c r="Q1" s="385"/>
      <c r="R1" s="385"/>
      <c r="S1" s="385"/>
      <c r="T1" s="385"/>
      <c r="U1" s="385"/>
      <c r="V1" s="385"/>
      <c r="Y1" s="252" t="s">
        <v>146</v>
      </c>
      <c r="Z1" s="148" t="str">
        <f ca="1">CELL("endereço",OFFSET($O$5,1,MATCH($Y1,$P$5:$T$5,0)))</f>
        <v>$P$6</v>
      </c>
      <c r="AA1" s="148" t="str">
        <f ca="1">CONCATENATE(Z1,":$",MID(Z1,2,1),"$105")</f>
        <v>$P$6:$P$105</v>
      </c>
      <c r="AB1" s="148"/>
      <c r="AC1" s="148"/>
    </row>
    <row r="2" spans="1:29" s="173" customFormat="1" ht="30" customHeight="1">
      <c r="A2" s="412" t="s">
        <v>305</v>
      </c>
      <c r="B2" s="412"/>
      <c r="C2" s="412"/>
      <c r="D2" s="412"/>
      <c r="E2" s="412"/>
      <c r="F2" s="412"/>
      <c r="G2" s="412"/>
      <c r="H2" s="412"/>
      <c r="I2" s="412"/>
      <c r="J2" s="412"/>
      <c r="K2" s="412"/>
      <c r="L2" s="412"/>
      <c r="M2" s="412"/>
      <c r="N2" s="412"/>
      <c r="O2" s="412"/>
      <c r="P2" s="412"/>
      <c r="Q2" s="412"/>
      <c r="R2" s="412"/>
      <c r="S2" s="412"/>
      <c r="T2" s="412"/>
      <c r="U2" s="412"/>
      <c r="V2" s="412"/>
      <c r="Y2" s="252" t="s">
        <v>62</v>
      </c>
      <c r="Z2" s="148" t="str">
        <f t="shared" ref="Z2:Z7" ca="1" si="0">CELL("endereço",OFFSET($O$5,1,MATCH($Y2,$P$5:$T$5,0)))</f>
        <v>$Q$6</v>
      </c>
      <c r="AA2" s="148" t="str">
        <f t="shared" ref="AA2:AA7" ca="1" si="1">CONCATENATE(Z2,":$",MID(Z2,2,1),"$105")</f>
        <v>$Q$6:$Q$105</v>
      </c>
      <c r="AB2" s="148" t="e">
        <f ca="1">CELL("endereço",OFFSET($G$111,1,MATCH($Y2,$H$111:$K$111,0)))</f>
        <v>#N/A</v>
      </c>
      <c r="AC2" s="148" t="e">
        <f ca="1">CONCATENATE(AB2,":$",MID(AB2,2,1),"$121")</f>
        <v>#N/A</v>
      </c>
    </row>
    <row r="3" spans="1:29" s="173" customFormat="1" ht="30" customHeight="1" thickBot="1">
      <c r="A3" s="386" t="s">
        <v>314</v>
      </c>
      <c r="B3" s="386"/>
      <c r="C3" s="386"/>
      <c r="D3" s="386"/>
      <c r="E3" s="386"/>
      <c r="F3" s="386"/>
      <c r="G3" s="386"/>
      <c r="H3" s="386"/>
      <c r="I3" s="386"/>
      <c r="J3" s="386"/>
      <c r="K3" s="386"/>
      <c r="L3" s="386"/>
      <c r="M3" s="386"/>
      <c r="N3" s="386"/>
      <c r="O3" s="386"/>
      <c r="P3" s="386"/>
      <c r="Q3" s="386"/>
      <c r="R3" s="386"/>
      <c r="S3" s="386"/>
      <c r="T3" s="386"/>
      <c r="U3" s="386"/>
      <c r="V3" s="386"/>
      <c r="Y3" s="252" t="s">
        <v>354</v>
      </c>
      <c r="Z3" s="148" t="str">
        <f t="shared" ca="1" si="0"/>
        <v>$R$6</v>
      </c>
      <c r="AA3" s="148" t="str">
        <f t="shared" ca="1" si="1"/>
        <v>$R$6:$R$105</v>
      </c>
      <c r="AB3" s="148" t="e">
        <f t="shared" ref="AB3:AB7" ca="1" si="2">CELL("endereço",OFFSET($G$111,1,MATCH($Y3,$H$111:$K$111,0)))</f>
        <v>#N/A</v>
      </c>
      <c r="AC3" s="148" t="e">
        <f t="shared" ref="AC3:AC7" ca="1" si="3">CONCATENATE(AB3,":$",MID(AB3,2,1),"$121")</f>
        <v>#N/A</v>
      </c>
    </row>
    <row r="4" spans="1:29" s="196" customFormat="1" ht="30" customHeight="1">
      <c r="A4" s="401" t="s">
        <v>148</v>
      </c>
      <c r="B4" s="401" t="s">
        <v>1</v>
      </c>
      <c r="C4" s="401" t="s">
        <v>254</v>
      </c>
      <c r="D4" s="401" t="s">
        <v>253</v>
      </c>
      <c r="E4" s="403" t="s">
        <v>255</v>
      </c>
      <c r="F4" s="402" t="s">
        <v>30</v>
      </c>
      <c r="G4" s="401"/>
      <c r="H4" s="401"/>
      <c r="I4" s="401"/>
      <c r="J4" s="401"/>
      <c r="K4" s="401"/>
      <c r="L4" s="401"/>
      <c r="M4" s="401"/>
      <c r="N4" s="401"/>
      <c r="O4" s="403"/>
      <c r="P4" s="401" t="s">
        <v>31</v>
      </c>
      <c r="Q4" s="401"/>
      <c r="R4" s="401"/>
      <c r="S4" s="401"/>
      <c r="T4" s="401"/>
      <c r="U4" s="401"/>
      <c r="V4" s="402" t="s">
        <v>257</v>
      </c>
      <c r="Y4" s="252" t="s">
        <v>64</v>
      </c>
      <c r="Z4" s="148" t="str">
        <f t="shared" ca="1" si="0"/>
        <v>$S$6</v>
      </c>
      <c r="AA4" s="148" t="str">
        <f t="shared" ca="1" si="1"/>
        <v>$S$6:$S$105</v>
      </c>
      <c r="AB4" s="148" t="str">
        <f t="shared" ca="1" si="2"/>
        <v>$H$112</v>
      </c>
      <c r="AC4" s="148" t="str">
        <f t="shared" ca="1" si="3"/>
        <v>$H$112:$H$121</v>
      </c>
    </row>
    <row r="5" spans="1:29" s="196" customFormat="1" ht="38.25" customHeight="1" thickBot="1">
      <c r="A5" s="406"/>
      <c r="B5" s="406"/>
      <c r="C5" s="406"/>
      <c r="D5" s="406"/>
      <c r="E5" s="407"/>
      <c r="F5" s="167" t="s">
        <v>280</v>
      </c>
      <c r="G5" s="164" t="s">
        <v>20</v>
      </c>
      <c r="H5" s="164" t="s">
        <v>60</v>
      </c>
      <c r="I5" s="164" t="s">
        <v>61</v>
      </c>
      <c r="J5" s="164" t="s">
        <v>220</v>
      </c>
      <c r="K5" s="164" t="s">
        <v>21</v>
      </c>
      <c r="L5" s="164" t="s">
        <v>284</v>
      </c>
      <c r="M5" s="164" t="s">
        <v>299</v>
      </c>
      <c r="N5" s="275" t="s">
        <v>287</v>
      </c>
      <c r="O5" s="168" t="s">
        <v>2</v>
      </c>
      <c r="P5" s="161" t="s">
        <v>146</v>
      </c>
      <c r="Q5" s="161" t="s">
        <v>62</v>
      </c>
      <c r="R5" s="161" t="s">
        <v>354</v>
      </c>
      <c r="S5" s="161" t="s">
        <v>64</v>
      </c>
      <c r="T5" s="161" t="s">
        <v>67</v>
      </c>
      <c r="U5" s="164" t="s">
        <v>2</v>
      </c>
      <c r="V5" s="404"/>
      <c r="Y5" s="252" t="s">
        <v>65</v>
      </c>
      <c r="Z5" s="148" t="e">
        <f t="shared" ca="1" si="0"/>
        <v>#N/A</v>
      </c>
      <c r="AA5" s="148" t="e">
        <f t="shared" ca="1" si="1"/>
        <v>#N/A</v>
      </c>
      <c r="AB5" s="148" t="e">
        <f t="shared" ca="1" si="2"/>
        <v>#N/A</v>
      </c>
      <c r="AC5" s="148" t="e">
        <f t="shared" ca="1" si="3"/>
        <v>#N/A</v>
      </c>
    </row>
    <row r="6" spans="1:29" s="173" customFormat="1" ht="12.75">
      <c r="A6" s="194">
        <v>1</v>
      </c>
      <c r="B6" s="66" t="s">
        <v>513</v>
      </c>
      <c r="C6" s="96">
        <v>1</v>
      </c>
      <c r="D6" s="352">
        <v>23203.550711250002</v>
      </c>
      <c r="E6" s="165">
        <f>C6*D6</f>
        <v>23203.550711250002</v>
      </c>
      <c r="F6" s="169">
        <f>(E6+J6+K6+L6)*25.5%</f>
        <v>7067.4148208015631</v>
      </c>
      <c r="G6" s="97">
        <f>(E6+J6+K6+L6+N6)*1%</f>
        <v>277.15352238437504</v>
      </c>
      <c r="H6" s="97">
        <f>(E6+J6+K6+L6+N6)*8%</f>
        <v>2217.2281790750003</v>
      </c>
      <c r="I6" s="97">
        <f>(E6+J6+K6+L6+N6)*4%</f>
        <v>1108.6140895375001</v>
      </c>
      <c r="J6" s="97">
        <f>E6/12</f>
        <v>1933.6292259375002</v>
      </c>
      <c r="K6" s="97">
        <f>E6/12</f>
        <v>1933.6292259375002</v>
      </c>
      <c r="L6" s="97">
        <f>K6/3</f>
        <v>644.54307531250004</v>
      </c>
      <c r="M6" s="97">
        <f>E6/12/30*3</f>
        <v>193.36292259375003</v>
      </c>
      <c r="N6" s="97">
        <v>0</v>
      </c>
      <c r="O6" s="170">
        <f t="shared" ref="O6:O24" si="4">SUM(F6:N6)</f>
        <v>15375.575061579688</v>
      </c>
      <c r="P6" s="97"/>
      <c r="Q6" s="97">
        <f>462*C6</f>
        <v>462</v>
      </c>
      <c r="R6" s="97">
        <v>704.00699999999983</v>
      </c>
      <c r="S6" s="97">
        <v>13.72</v>
      </c>
      <c r="T6" s="97"/>
      <c r="U6" s="144">
        <f>SUM(P6:T6)</f>
        <v>1179.7269999999999</v>
      </c>
      <c r="V6" s="232">
        <f>E6+O6+U6</f>
        <v>39758.85277282969</v>
      </c>
      <c r="X6" s="366"/>
      <c r="Y6" s="252" t="s">
        <v>66</v>
      </c>
      <c r="Z6" s="148" t="e">
        <f t="shared" ca="1" si="0"/>
        <v>#N/A</v>
      </c>
      <c r="AA6" s="148" t="e">
        <f t="shared" ca="1" si="1"/>
        <v>#N/A</v>
      </c>
      <c r="AB6" s="148" t="e">
        <f t="shared" ca="1" si="2"/>
        <v>#N/A</v>
      </c>
      <c r="AC6" s="148" t="e">
        <f t="shared" ca="1" si="3"/>
        <v>#N/A</v>
      </c>
    </row>
    <row r="7" spans="1:29" s="173" customFormat="1" ht="12.75">
      <c r="A7" s="194">
        <v>2</v>
      </c>
      <c r="B7" s="66" t="s">
        <v>514</v>
      </c>
      <c r="C7" s="96">
        <v>1</v>
      </c>
      <c r="D7" s="352">
        <v>13712.912915625</v>
      </c>
      <c r="E7" s="165">
        <f t="shared" ref="E7:E70" si="5">C7*D7</f>
        <v>13712.912915625</v>
      </c>
      <c r="F7" s="169">
        <f t="shared" ref="F7:F65" si="6">(E7+J7+K7+L7)*25.5%</f>
        <v>4176.7247255507818</v>
      </c>
      <c r="G7" s="97">
        <f t="shared" ref="G7:G65" si="7">(E7+J7+K7+L7+N7)*1%</f>
        <v>163.79312649218753</v>
      </c>
      <c r="H7" s="97">
        <f t="shared" ref="H7:H65" si="8">(E7+J7+K7+L7+N7)*8%</f>
        <v>1310.3450119375002</v>
      </c>
      <c r="I7" s="97">
        <f t="shared" ref="I7:I65" si="9">(E7+J7+K7+L7+N7)*4%</f>
        <v>655.1725059687501</v>
      </c>
      <c r="J7" s="97">
        <f t="shared" ref="J7:J65" si="10">E7/12</f>
        <v>1142.74274296875</v>
      </c>
      <c r="K7" s="97">
        <f t="shared" ref="K7:K65" si="11">E7/12</f>
        <v>1142.74274296875</v>
      </c>
      <c r="L7" s="97">
        <f t="shared" ref="L7:L65" si="12">K7/3</f>
        <v>380.91424765624998</v>
      </c>
      <c r="M7" s="97">
        <f t="shared" ref="M7:M65" si="13">E7/12/30*3</f>
        <v>114.27427429687501</v>
      </c>
      <c r="N7" s="97">
        <v>0</v>
      </c>
      <c r="O7" s="170">
        <f t="shared" si="4"/>
        <v>9086.7093778398448</v>
      </c>
      <c r="P7" s="97"/>
      <c r="Q7" s="97">
        <f t="shared" ref="Q7:Q65" si="14">462*C7</f>
        <v>462</v>
      </c>
      <c r="R7" s="97">
        <v>452.84699999999992</v>
      </c>
      <c r="S7" s="97">
        <v>13.72</v>
      </c>
      <c r="T7" s="97"/>
      <c r="U7" s="144">
        <f t="shared" ref="U7:U70" si="15">SUM(P7:T7)</f>
        <v>928.56700000000001</v>
      </c>
      <c r="V7" s="232">
        <f t="shared" ref="V7:V70" si="16">E7+O7+U7</f>
        <v>23728.189293464846</v>
      </c>
      <c r="X7" s="366"/>
      <c r="Y7" s="253" t="s">
        <v>67</v>
      </c>
      <c r="Z7" s="148" t="str">
        <f t="shared" ca="1" si="0"/>
        <v>$T$6</v>
      </c>
      <c r="AA7" s="148" t="str">
        <f t="shared" ca="1" si="1"/>
        <v>$T$6:$T$105</v>
      </c>
      <c r="AB7" s="148" t="e">
        <f t="shared" ca="1" si="2"/>
        <v>#N/A</v>
      </c>
      <c r="AC7" s="148" t="e">
        <f t="shared" ca="1" si="3"/>
        <v>#N/A</v>
      </c>
    </row>
    <row r="8" spans="1:29" s="173" customFormat="1" ht="12.75">
      <c r="A8" s="194">
        <v>3</v>
      </c>
      <c r="B8" s="66" t="s">
        <v>515</v>
      </c>
      <c r="C8" s="96">
        <v>1</v>
      </c>
      <c r="D8" s="352">
        <v>13712.912915625</v>
      </c>
      <c r="E8" s="165">
        <f t="shared" si="5"/>
        <v>13712.912915625</v>
      </c>
      <c r="F8" s="169">
        <f t="shared" si="6"/>
        <v>4176.7247255507818</v>
      </c>
      <c r="G8" s="97">
        <f t="shared" si="7"/>
        <v>163.79312649218753</v>
      </c>
      <c r="H8" s="97">
        <f t="shared" si="8"/>
        <v>1310.3450119375002</v>
      </c>
      <c r="I8" s="97">
        <f t="shared" si="9"/>
        <v>655.1725059687501</v>
      </c>
      <c r="J8" s="97">
        <f t="shared" si="10"/>
        <v>1142.74274296875</v>
      </c>
      <c r="K8" s="97">
        <f t="shared" si="11"/>
        <v>1142.74274296875</v>
      </c>
      <c r="L8" s="97">
        <f t="shared" si="12"/>
        <v>380.91424765624998</v>
      </c>
      <c r="M8" s="97">
        <f t="shared" si="13"/>
        <v>114.27427429687501</v>
      </c>
      <c r="N8" s="97">
        <v>0</v>
      </c>
      <c r="O8" s="170">
        <f t="shared" si="4"/>
        <v>9086.7093778398448</v>
      </c>
      <c r="P8" s="97"/>
      <c r="Q8" s="97">
        <f t="shared" si="14"/>
        <v>462</v>
      </c>
      <c r="R8" s="97">
        <v>452.84699999999992</v>
      </c>
      <c r="S8" s="97">
        <v>13.72</v>
      </c>
      <c r="T8" s="97"/>
      <c r="U8" s="144">
        <f t="shared" si="15"/>
        <v>928.56700000000001</v>
      </c>
      <c r="V8" s="232">
        <f t="shared" si="16"/>
        <v>23728.189293464846</v>
      </c>
      <c r="X8" s="366"/>
    </row>
    <row r="9" spans="1:29" s="173" customFormat="1" ht="12.75">
      <c r="A9" s="194">
        <v>4</v>
      </c>
      <c r="B9" s="66" t="s">
        <v>516</v>
      </c>
      <c r="C9" s="96">
        <v>1</v>
      </c>
      <c r="D9" s="352">
        <v>13712.912915625</v>
      </c>
      <c r="E9" s="165">
        <f t="shared" si="5"/>
        <v>13712.912915625</v>
      </c>
      <c r="F9" s="169">
        <f t="shared" si="6"/>
        <v>4176.7247255507818</v>
      </c>
      <c r="G9" s="97">
        <f t="shared" si="7"/>
        <v>163.79312649218753</v>
      </c>
      <c r="H9" s="97">
        <f t="shared" si="8"/>
        <v>1310.3450119375002</v>
      </c>
      <c r="I9" s="97">
        <f t="shared" si="9"/>
        <v>655.1725059687501</v>
      </c>
      <c r="J9" s="97">
        <f t="shared" si="10"/>
        <v>1142.74274296875</v>
      </c>
      <c r="K9" s="97">
        <f t="shared" si="11"/>
        <v>1142.74274296875</v>
      </c>
      <c r="L9" s="97">
        <f t="shared" si="12"/>
        <v>380.91424765624998</v>
      </c>
      <c r="M9" s="97">
        <f t="shared" si="13"/>
        <v>114.27427429687501</v>
      </c>
      <c r="N9" s="97">
        <v>0</v>
      </c>
      <c r="O9" s="170">
        <f t="shared" si="4"/>
        <v>9086.7093778398448</v>
      </c>
      <c r="P9" s="97"/>
      <c r="Q9" s="97">
        <f t="shared" si="14"/>
        <v>462</v>
      </c>
      <c r="R9" s="97">
        <v>290.19099999999997</v>
      </c>
      <c r="S9" s="97">
        <v>13.72</v>
      </c>
      <c r="T9" s="97"/>
      <c r="U9" s="144">
        <f t="shared" si="15"/>
        <v>765.91100000000006</v>
      </c>
      <c r="V9" s="232">
        <f t="shared" si="16"/>
        <v>23565.533293464847</v>
      </c>
      <c r="X9" s="366"/>
    </row>
    <row r="10" spans="1:29" s="173" customFormat="1" ht="12.75">
      <c r="A10" s="194">
        <v>5</v>
      </c>
      <c r="B10" s="66" t="s">
        <v>517</v>
      </c>
      <c r="C10" s="96">
        <v>1</v>
      </c>
      <c r="D10" s="352">
        <v>13712.912915625</v>
      </c>
      <c r="E10" s="165">
        <f t="shared" si="5"/>
        <v>13712.912915625</v>
      </c>
      <c r="F10" s="169">
        <f t="shared" si="6"/>
        <v>4176.7247255507818</v>
      </c>
      <c r="G10" s="97">
        <f t="shared" si="7"/>
        <v>163.79312649218753</v>
      </c>
      <c r="H10" s="97">
        <f t="shared" si="8"/>
        <v>1310.3450119375002</v>
      </c>
      <c r="I10" s="97">
        <f t="shared" si="9"/>
        <v>655.1725059687501</v>
      </c>
      <c r="J10" s="97">
        <f t="shared" si="10"/>
        <v>1142.74274296875</v>
      </c>
      <c r="K10" s="97">
        <f t="shared" si="11"/>
        <v>1142.74274296875</v>
      </c>
      <c r="L10" s="97">
        <f t="shared" si="12"/>
        <v>380.91424765624998</v>
      </c>
      <c r="M10" s="97">
        <f t="shared" si="13"/>
        <v>114.27427429687501</v>
      </c>
      <c r="N10" s="97">
        <v>0</v>
      </c>
      <c r="O10" s="170">
        <f t="shared" si="4"/>
        <v>9086.7093778398448</v>
      </c>
      <c r="P10" s="97"/>
      <c r="Q10" s="97">
        <f t="shared" si="14"/>
        <v>462</v>
      </c>
      <c r="R10" s="97">
        <v>704.00699999999983</v>
      </c>
      <c r="S10" s="97">
        <v>13.72</v>
      </c>
      <c r="T10" s="97"/>
      <c r="U10" s="144">
        <f t="shared" si="15"/>
        <v>1179.7269999999999</v>
      </c>
      <c r="V10" s="232">
        <f t="shared" si="16"/>
        <v>23979.349293464846</v>
      </c>
      <c r="X10" s="366"/>
    </row>
    <row r="11" spans="1:29" s="173" customFormat="1" ht="12.75">
      <c r="A11" s="194">
        <v>6</v>
      </c>
      <c r="B11" s="66" t="s">
        <v>518</v>
      </c>
      <c r="C11" s="96"/>
      <c r="D11" s="352"/>
      <c r="E11" s="165">
        <f t="shared" si="5"/>
        <v>0</v>
      </c>
      <c r="F11" s="169">
        <f t="shared" si="6"/>
        <v>0</v>
      </c>
      <c r="G11" s="97">
        <f t="shared" si="7"/>
        <v>0</v>
      </c>
      <c r="H11" s="97">
        <f t="shared" si="8"/>
        <v>0</v>
      </c>
      <c r="I11" s="97">
        <f t="shared" si="9"/>
        <v>0</v>
      </c>
      <c r="J11" s="97">
        <f t="shared" si="10"/>
        <v>0</v>
      </c>
      <c r="K11" s="97">
        <f t="shared" si="11"/>
        <v>0</v>
      </c>
      <c r="L11" s="97">
        <f t="shared" si="12"/>
        <v>0</v>
      </c>
      <c r="M11" s="97">
        <f t="shared" si="13"/>
        <v>0</v>
      </c>
      <c r="N11" s="97">
        <v>0</v>
      </c>
      <c r="O11" s="170">
        <f t="shared" si="4"/>
        <v>0</v>
      </c>
      <c r="P11" s="97"/>
      <c r="Q11" s="97">
        <f t="shared" si="14"/>
        <v>0</v>
      </c>
      <c r="R11" s="97">
        <v>0</v>
      </c>
      <c r="S11" s="97"/>
      <c r="T11" s="97"/>
      <c r="U11" s="144">
        <f t="shared" si="15"/>
        <v>0</v>
      </c>
      <c r="V11" s="232">
        <f t="shared" si="16"/>
        <v>0</v>
      </c>
      <c r="X11" s="366"/>
    </row>
    <row r="12" spans="1:29" s="173" customFormat="1" ht="12.75">
      <c r="A12" s="194">
        <v>7</v>
      </c>
      <c r="B12" s="66" t="s">
        <v>519</v>
      </c>
      <c r="C12" s="96">
        <v>1</v>
      </c>
      <c r="D12" s="352">
        <v>3911.3497237499996</v>
      </c>
      <c r="E12" s="165">
        <f t="shared" si="5"/>
        <v>3911.3497237499996</v>
      </c>
      <c r="F12" s="169">
        <f t="shared" si="6"/>
        <v>1191.3319366921874</v>
      </c>
      <c r="G12" s="97">
        <f t="shared" si="7"/>
        <v>46.718899478124996</v>
      </c>
      <c r="H12" s="97">
        <f t="shared" si="8"/>
        <v>373.75119582499997</v>
      </c>
      <c r="I12" s="97">
        <f t="shared" si="9"/>
        <v>186.87559791249998</v>
      </c>
      <c r="J12" s="97">
        <f t="shared" si="10"/>
        <v>325.94581031249999</v>
      </c>
      <c r="K12" s="97">
        <f t="shared" si="11"/>
        <v>325.94581031249999</v>
      </c>
      <c r="L12" s="97">
        <f t="shared" si="12"/>
        <v>108.6486034375</v>
      </c>
      <c r="M12" s="97">
        <f t="shared" si="13"/>
        <v>32.594581031250002</v>
      </c>
      <c r="N12" s="97">
        <v>0</v>
      </c>
      <c r="O12" s="170">
        <f t="shared" si="4"/>
        <v>2591.8124350015619</v>
      </c>
      <c r="P12" s="97"/>
      <c r="Q12" s="97">
        <f t="shared" si="14"/>
        <v>462</v>
      </c>
      <c r="R12" s="97">
        <v>250.7</v>
      </c>
      <c r="S12" s="97">
        <v>5.87</v>
      </c>
      <c r="T12" s="97">
        <v>93.7</v>
      </c>
      <c r="U12" s="144">
        <f t="shared" si="15"/>
        <v>812.2700000000001</v>
      </c>
      <c r="V12" s="232">
        <f t="shared" si="16"/>
        <v>7315.4321587515624</v>
      </c>
      <c r="X12" s="366"/>
    </row>
    <row r="13" spans="1:29" s="173" customFormat="1" ht="12.75">
      <c r="A13" s="194">
        <v>8</v>
      </c>
      <c r="B13" s="66" t="s">
        <v>520</v>
      </c>
      <c r="C13" s="96">
        <v>1</v>
      </c>
      <c r="D13" s="352">
        <v>6727.1942587499989</v>
      </c>
      <c r="E13" s="165">
        <f t="shared" si="5"/>
        <v>6727.1942587499989</v>
      </c>
      <c r="F13" s="169">
        <f t="shared" si="6"/>
        <v>2048.9912513109371</v>
      </c>
      <c r="G13" s="97">
        <f t="shared" si="7"/>
        <v>80.352598090624994</v>
      </c>
      <c r="H13" s="97">
        <f t="shared" si="8"/>
        <v>642.82078472499995</v>
      </c>
      <c r="I13" s="97">
        <f t="shared" si="9"/>
        <v>321.41039236249998</v>
      </c>
      <c r="J13" s="97">
        <f t="shared" si="10"/>
        <v>560.59952156249994</v>
      </c>
      <c r="K13" s="97">
        <f t="shared" si="11"/>
        <v>560.59952156249994</v>
      </c>
      <c r="L13" s="97">
        <f t="shared" si="12"/>
        <v>186.86650718749999</v>
      </c>
      <c r="M13" s="97">
        <f t="shared" si="13"/>
        <v>56.059952156249992</v>
      </c>
      <c r="N13" s="97">
        <v>0</v>
      </c>
      <c r="O13" s="170">
        <f t="shared" si="4"/>
        <v>4457.7005289578119</v>
      </c>
      <c r="P13" s="97"/>
      <c r="Q13" s="97">
        <f t="shared" si="14"/>
        <v>462</v>
      </c>
      <c r="R13" s="97">
        <v>290.19099999999997</v>
      </c>
      <c r="S13" s="97">
        <v>5.87</v>
      </c>
      <c r="T13" s="97"/>
      <c r="U13" s="144">
        <f t="shared" si="15"/>
        <v>758.06100000000004</v>
      </c>
      <c r="V13" s="232">
        <f t="shared" si="16"/>
        <v>11942.95578770781</v>
      </c>
      <c r="X13" s="366"/>
    </row>
    <row r="14" spans="1:29" s="173" customFormat="1" ht="12.75">
      <c r="A14" s="194">
        <v>9</v>
      </c>
      <c r="B14" s="66" t="s">
        <v>521</v>
      </c>
      <c r="C14" s="96">
        <v>1</v>
      </c>
      <c r="D14" s="352">
        <v>6727.1942587499989</v>
      </c>
      <c r="E14" s="165">
        <f t="shared" si="5"/>
        <v>6727.1942587499989</v>
      </c>
      <c r="F14" s="169">
        <f t="shared" si="6"/>
        <v>2048.9912513109371</v>
      </c>
      <c r="G14" s="97">
        <f t="shared" si="7"/>
        <v>80.352598090624994</v>
      </c>
      <c r="H14" s="97">
        <f t="shared" si="8"/>
        <v>642.82078472499995</v>
      </c>
      <c r="I14" s="97">
        <f t="shared" si="9"/>
        <v>321.41039236249998</v>
      </c>
      <c r="J14" s="97">
        <f t="shared" si="10"/>
        <v>560.59952156249994</v>
      </c>
      <c r="K14" s="97">
        <f t="shared" si="11"/>
        <v>560.59952156249994</v>
      </c>
      <c r="L14" s="97">
        <f t="shared" si="12"/>
        <v>186.86650718749999</v>
      </c>
      <c r="M14" s="97">
        <f t="shared" si="13"/>
        <v>56.059952156249992</v>
      </c>
      <c r="N14" s="97">
        <v>0</v>
      </c>
      <c r="O14" s="170">
        <f t="shared" si="4"/>
        <v>4457.7005289578119</v>
      </c>
      <c r="P14" s="97"/>
      <c r="Q14" s="97">
        <f t="shared" si="14"/>
        <v>462</v>
      </c>
      <c r="R14" s="97">
        <v>187.22</v>
      </c>
      <c r="S14" s="97">
        <v>5.87</v>
      </c>
      <c r="T14" s="97"/>
      <c r="U14" s="144">
        <f t="shared" si="15"/>
        <v>655.09</v>
      </c>
      <c r="V14" s="232">
        <f t="shared" si="16"/>
        <v>11839.98478770781</v>
      </c>
      <c r="X14" s="366"/>
    </row>
    <row r="15" spans="1:29" s="173" customFormat="1" ht="12.75">
      <c r="A15" s="194">
        <v>10</v>
      </c>
      <c r="B15" s="66" t="s">
        <v>634</v>
      </c>
      <c r="C15" s="96">
        <v>1</v>
      </c>
      <c r="D15" s="352">
        <v>6727.1942587499989</v>
      </c>
      <c r="E15" s="165">
        <f t="shared" si="5"/>
        <v>6727.1942587499989</v>
      </c>
      <c r="F15" s="169">
        <f t="shared" si="6"/>
        <v>2048.9912513109371</v>
      </c>
      <c r="G15" s="97">
        <f t="shared" si="7"/>
        <v>80.352598090624994</v>
      </c>
      <c r="H15" s="97">
        <f t="shared" si="8"/>
        <v>642.82078472499995</v>
      </c>
      <c r="I15" s="97">
        <f t="shared" si="9"/>
        <v>321.41039236249998</v>
      </c>
      <c r="J15" s="97">
        <f t="shared" si="10"/>
        <v>560.59952156249994</v>
      </c>
      <c r="K15" s="97">
        <f t="shared" si="11"/>
        <v>560.59952156249994</v>
      </c>
      <c r="L15" s="97">
        <f t="shared" si="12"/>
        <v>186.86650718749999</v>
      </c>
      <c r="M15" s="97">
        <f t="shared" si="13"/>
        <v>56.059952156249992</v>
      </c>
      <c r="N15" s="97">
        <v>0</v>
      </c>
      <c r="O15" s="170">
        <f t="shared" si="4"/>
        <v>4457.7005289578119</v>
      </c>
      <c r="P15" s="97">
        <v>144</v>
      </c>
      <c r="Q15" s="97">
        <f t="shared" si="14"/>
        <v>462</v>
      </c>
      <c r="R15" s="97">
        <v>250.7</v>
      </c>
      <c r="S15" s="97">
        <v>5.87</v>
      </c>
      <c r="T15" s="97"/>
      <c r="U15" s="144">
        <f t="shared" si="15"/>
        <v>862.57</v>
      </c>
      <c r="V15" s="232">
        <f t="shared" si="16"/>
        <v>12047.46478770781</v>
      </c>
      <c r="X15" s="366"/>
    </row>
    <row r="16" spans="1:29" s="173" customFormat="1" ht="12.75">
      <c r="A16" s="194">
        <v>11</v>
      </c>
      <c r="B16" s="66" t="s">
        <v>635</v>
      </c>
      <c r="C16" s="96">
        <v>1</v>
      </c>
      <c r="D16" s="352">
        <v>4905.09</v>
      </c>
      <c r="E16" s="165">
        <f t="shared" si="5"/>
        <v>4905.09</v>
      </c>
      <c r="F16" s="169">
        <f t="shared" si="6"/>
        <v>1494.0086624999999</v>
      </c>
      <c r="G16" s="97">
        <f t="shared" si="7"/>
        <v>58.588574999999992</v>
      </c>
      <c r="H16" s="97">
        <f t="shared" si="8"/>
        <v>468.70859999999993</v>
      </c>
      <c r="I16" s="97">
        <f t="shared" si="9"/>
        <v>234.35429999999997</v>
      </c>
      <c r="J16" s="97">
        <f t="shared" si="10"/>
        <v>408.75749999999999</v>
      </c>
      <c r="K16" s="97">
        <f t="shared" si="11"/>
        <v>408.75749999999999</v>
      </c>
      <c r="L16" s="97">
        <f t="shared" si="12"/>
        <v>136.2525</v>
      </c>
      <c r="M16" s="97">
        <f t="shared" si="13"/>
        <v>40.875749999999996</v>
      </c>
      <c r="N16" s="97">
        <v>0</v>
      </c>
      <c r="O16" s="170">
        <f t="shared" si="4"/>
        <v>3250.3033875000006</v>
      </c>
      <c r="P16" s="97">
        <v>144</v>
      </c>
      <c r="Q16" s="97">
        <f t="shared" si="14"/>
        <v>462</v>
      </c>
      <c r="R16" s="97">
        <v>187.22</v>
      </c>
      <c r="S16" s="97">
        <v>5.87</v>
      </c>
      <c r="T16" s="97"/>
      <c r="U16" s="144">
        <f t="shared" si="15"/>
        <v>799.09</v>
      </c>
      <c r="V16" s="232">
        <f t="shared" si="16"/>
        <v>8954.4833875000004</v>
      </c>
      <c r="X16" s="366"/>
    </row>
    <row r="17" spans="1:24" s="173" customFormat="1" ht="12.75">
      <c r="A17" s="194">
        <v>12</v>
      </c>
      <c r="B17" s="66" t="s">
        <v>522</v>
      </c>
      <c r="C17" s="96">
        <v>1</v>
      </c>
      <c r="D17" s="352">
        <v>4244.53735125</v>
      </c>
      <c r="E17" s="165">
        <f t="shared" si="5"/>
        <v>4244.53735125</v>
      </c>
      <c r="F17" s="169">
        <f t="shared" si="6"/>
        <v>1292.8153349015624</v>
      </c>
      <c r="G17" s="97">
        <f t="shared" si="7"/>
        <v>50.698640584374999</v>
      </c>
      <c r="H17" s="97">
        <f t="shared" si="8"/>
        <v>405.58912467499999</v>
      </c>
      <c r="I17" s="97">
        <f t="shared" si="9"/>
        <v>202.7945623375</v>
      </c>
      <c r="J17" s="97">
        <f t="shared" si="10"/>
        <v>353.7114459375</v>
      </c>
      <c r="K17" s="97">
        <f t="shared" si="11"/>
        <v>353.7114459375</v>
      </c>
      <c r="L17" s="97">
        <f t="shared" si="12"/>
        <v>117.9038153125</v>
      </c>
      <c r="M17" s="97">
        <f t="shared" si="13"/>
        <v>35.371144593750003</v>
      </c>
      <c r="N17" s="97">
        <v>0</v>
      </c>
      <c r="O17" s="170">
        <f t="shared" si="4"/>
        <v>2812.5955142796879</v>
      </c>
      <c r="P17" s="97">
        <v>144</v>
      </c>
      <c r="Q17" s="97">
        <f t="shared" si="14"/>
        <v>462</v>
      </c>
      <c r="R17" s="97">
        <v>163.29999999999998</v>
      </c>
      <c r="S17" s="97">
        <v>5.87</v>
      </c>
      <c r="T17" s="97"/>
      <c r="U17" s="144">
        <f t="shared" si="15"/>
        <v>775.17</v>
      </c>
      <c r="V17" s="232">
        <f t="shared" si="16"/>
        <v>7832.3028655296876</v>
      </c>
      <c r="X17" s="366"/>
    </row>
    <row r="18" spans="1:24" s="173" customFormat="1" ht="12.75">
      <c r="A18" s="194">
        <v>13</v>
      </c>
      <c r="B18" s="66" t="s">
        <v>523</v>
      </c>
      <c r="C18" s="96">
        <v>1</v>
      </c>
      <c r="D18" s="352">
        <v>1607.6947162500001</v>
      </c>
      <c r="E18" s="165">
        <f t="shared" si="5"/>
        <v>1607.6947162500001</v>
      </c>
      <c r="F18" s="169">
        <f t="shared" si="6"/>
        <v>489.67701565781255</v>
      </c>
      <c r="G18" s="97">
        <f t="shared" si="7"/>
        <v>19.203020221875001</v>
      </c>
      <c r="H18" s="97">
        <f t="shared" si="8"/>
        <v>153.624161775</v>
      </c>
      <c r="I18" s="97">
        <f t="shared" si="9"/>
        <v>76.812080887500002</v>
      </c>
      <c r="J18" s="97">
        <f t="shared" si="10"/>
        <v>133.9745596875</v>
      </c>
      <c r="K18" s="97">
        <f t="shared" si="11"/>
        <v>133.9745596875</v>
      </c>
      <c r="L18" s="97">
        <f t="shared" si="12"/>
        <v>44.658186562499999</v>
      </c>
      <c r="M18" s="97">
        <f t="shared" si="13"/>
        <v>13.397455968749998</v>
      </c>
      <c r="N18" s="97">
        <v>0</v>
      </c>
      <c r="O18" s="170">
        <f t="shared" si="4"/>
        <v>1065.3210404484375</v>
      </c>
      <c r="P18" s="97">
        <v>144</v>
      </c>
      <c r="Q18" s="97">
        <f t="shared" si="14"/>
        <v>462</v>
      </c>
      <c r="R18" s="97">
        <v>142.51949999999999</v>
      </c>
      <c r="S18" s="97">
        <v>5.87</v>
      </c>
      <c r="T18" s="97"/>
      <c r="U18" s="144">
        <f t="shared" si="15"/>
        <v>754.3895</v>
      </c>
      <c r="V18" s="232">
        <f t="shared" si="16"/>
        <v>3427.4052566984374</v>
      </c>
      <c r="X18" s="366"/>
    </row>
    <row r="19" spans="1:24" s="173" customFormat="1" ht="12.75">
      <c r="A19" s="194">
        <v>14</v>
      </c>
      <c r="B19" s="66" t="s">
        <v>524</v>
      </c>
      <c r="C19" s="96">
        <v>1</v>
      </c>
      <c r="D19" s="352">
        <v>2780.0102531250004</v>
      </c>
      <c r="E19" s="165">
        <f t="shared" si="5"/>
        <v>2780.0102531250004</v>
      </c>
      <c r="F19" s="169">
        <f t="shared" si="6"/>
        <v>846.74478959765645</v>
      </c>
      <c r="G19" s="97">
        <f t="shared" si="7"/>
        <v>33.205678023437507</v>
      </c>
      <c r="H19" s="97">
        <f t="shared" si="8"/>
        <v>265.64542418750005</v>
      </c>
      <c r="I19" s="97">
        <f t="shared" si="9"/>
        <v>132.82271209375003</v>
      </c>
      <c r="J19" s="97">
        <f t="shared" si="10"/>
        <v>231.66752109375003</v>
      </c>
      <c r="K19" s="97">
        <f t="shared" si="11"/>
        <v>231.66752109375003</v>
      </c>
      <c r="L19" s="97">
        <f t="shared" si="12"/>
        <v>77.222507031250004</v>
      </c>
      <c r="M19" s="97">
        <f t="shared" si="13"/>
        <v>23.166752109375004</v>
      </c>
      <c r="N19" s="97">
        <v>0</v>
      </c>
      <c r="O19" s="170">
        <f t="shared" si="4"/>
        <v>1842.1429052304691</v>
      </c>
      <c r="P19" s="97">
        <v>144</v>
      </c>
      <c r="Q19" s="97">
        <f t="shared" si="14"/>
        <v>462</v>
      </c>
      <c r="R19" s="97">
        <v>216.62549999999999</v>
      </c>
      <c r="S19" s="97">
        <v>5.87</v>
      </c>
      <c r="T19" s="97"/>
      <c r="U19" s="144">
        <f t="shared" si="15"/>
        <v>828.49549999999999</v>
      </c>
      <c r="V19" s="232">
        <f t="shared" si="16"/>
        <v>5450.6486583554697</v>
      </c>
      <c r="X19" s="366"/>
    </row>
    <row r="20" spans="1:24" s="173" customFormat="1" ht="12.75">
      <c r="A20" s="194">
        <v>15</v>
      </c>
      <c r="B20" s="66" t="s">
        <v>525</v>
      </c>
      <c r="C20" s="96">
        <v>1</v>
      </c>
      <c r="D20" s="352">
        <v>2988.4954837499999</v>
      </c>
      <c r="E20" s="165">
        <f t="shared" si="5"/>
        <v>2988.4954837499999</v>
      </c>
      <c r="F20" s="169">
        <f t="shared" si="6"/>
        <v>910.24591609218737</v>
      </c>
      <c r="G20" s="97">
        <f t="shared" si="7"/>
        <v>35.695918278124999</v>
      </c>
      <c r="H20" s="97">
        <f t="shared" si="8"/>
        <v>285.56734622499999</v>
      </c>
      <c r="I20" s="97">
        <f t="shared" si="9"/>
        <v>142.7836731125</v>
      </c>
      <c r="J20" s="97">
        <f t="shared" si="10"/>
        <v>249.0412903125</v>
      </c>
      <c r="K20" s="97">
        <f t="shared" si="11"/>
        <v>249.0412903125</v>
      </c>
      <c r="L20" s="97">
        <f t="shared" si="12"/>
        <v>83.013763437500003</v>
      </c>
      <c r="M20" s="97">
        <f t="shared" si="13"/>
        <v>24.904129031250001</v>
      </c>
      <c r="N20" s="97">
        <v>0</v>
      </c>
      <c r="O20" s="170">
        <f t="shared" si="4"/>
        <v>1980.2933268015624</v>
      </c>
      <c r="P20" s="97">
        <v>144</v>
      </c>
      <c r="Q20" s="97">
        <f t="shared" si="14"/>
        <v>462</v>
      </c>
      <c r="R20" s="97">
        <v>216.62549999999999</v>
      </c>
      <c r="S20" s="97">
        <v>5.87</v>
      </c>
      <c r="T20" s="97"/>
      <c r="U20" s="144">
        <f t="shared" si="15"/>
        <v>828.49549999999999</v>
      </c>
      <c r="V20" s="232">
        <f t="shared" si="16"/>
        <v>5797.2843105515622</v>
      </c>
      <c r="X20" s="366"/>
    </row>
    <row r="21" spans="1:24" s="173" customFormat="1" ht="12.75">
      <c r="A21" s="194">
        <v>16</v>
      </c>
      <c r="B21" s="66" t="s">
        <v>526</v>
      </c>
      <c r="C21" s="96">
        <v>1</v>
      </c>
      <c r="D21" s="352">
        <v>1395.401175</v>
      </c>
      <c r="E21" s="165">
        <f t="shared" si="5"/>
        <v>1395.401175</v>
      </c>
      <c r="F21" s="169">
        <f t="shared" si="6"/>
        <v>425.01594121874996</v>
      </c>
      <c r="G21" s="97">
        <f t="shared" si="7"/>
        <v>16.667291812499997</v>
      </c>
      <c r="H21" s="97">
        <f t="shared" si="8"/>
        <v>133.33833449999997</v>
      </c>
      <c r="I21" s="97">
        <f t="shared" si="9"/>
        <v>66.669167249999987</v>
      </c>
      <c r="J21" s="97">
        <f t="shared" si="10"/>
        <v>116.28343124999999</v>
      </c>
      <c r="K21" s="97">
        <f t="shared" si="11"/>
        <v>116.28343124999999</v>
      </c>
      <c r="L21" s="97">
        <f t="shared" si="12"/>
        <v>38.761143749999995</v>
      </c>
      <c r="M21" s="97">
        <f t="shared" si="13"/>
        <v>11.628343124999999</v>
      </c>
      <c r="N21" s="97">
        <v>0</v>
      </c>
      <c r="O21" s="170">
        <f t="shared" si="4"/>
        <v>924.64708415625</v>
      </c>
      <c r="P21" s="97">
        <v>412.41</v>
      </c>
      <c r="Q21" s="97">
        <f t="shared" si="14"/>
        <v>462</v>
      </c>
      <c r="R21" s="97">
        <v>187.22</v>
      </c>
      <c r="S21" s="97">
        <v>5.87</v>
      </c>
      <c r="T21" s="97"/>
      <c r="U21" s="144">
        <f t="shared" si="15"/>
        <v>1067.5</v>
      </c>
      <c r="V21" s="232">
        <f t="shared" si="16"/>
        <v>3387.54825915625</v>
      </c>
      <c r="X21" s="366"/>
    </row>
    <row r="22" spans="1:24" s="173" customFormat="1" ht="12.75">
      <c r="A22" s="194">
        <v>17</v>
      </c>
      <c r="B22" s="66" t="s">
        <v>527</v>
      </c>
      <c r="C22" s="96">
        <v>1</v>
      </c>
      <c r="D22" s="352">
        <v>1094.6915437499999</v>
      </c>
      <c r="E22" s="165">
        <f t="shared" si="5"/>
        <v>1094.6915437499999</v>
      </c>
      <c r="F22" s="169">
        <f t="shared" si="6"/>
        <v>333.42479936718752</v>
      </c>
      <c r="G22" s="97">
        <f t="shared" si="7"/>
        <v>13.075482328125002</v>
      </c>
      <c r="H22" s="97">
        <f t="shared" si="8"/>
        <v>104.60385862500002</v>
      </c>
      <c r="I22" s="97">
        <f t="shared" si="9"/>
        <v>52.301929312500008</v>
      </c>
      <c r="J22" s="97">
        <f t="shared" si="10"/>
        <v>91.22429531249999</v>
      </c>
      <c r="K22" s="97">
        <f t="shared" si="11"/>
        <v>91.22429531249999</v>
      </c>
      <c r="L22" s="97">
        <f t="shared" si="12"/>
        <v>30.408098437499998</v>
      </c>
      <c r="M22" s="97">
        <f t="shared" si="13"/>
        <v>9.122429531249999</v>
      </c>
      <c r="N22" s="97">
        <v>0</v>
      </c>
      <c r="O22" s="170">
        <f t="shared" si="4"/>
        <v>725.3851882265626</v>
      </c>
      <c r="P22" s="97">
        <v>144</v>
      </c>
      <c r="Q22" s="97">
        <f t="shared" si="14"/>
        <v>462</v>
      </c>
      <c r="R22" s="97">
        <v>704.00699999999983</v>
      </c>
      <c r="S22" s="97">
        <v>5.87</v>
      </c>
      <c r="T22" s="97"/>
      <c r="U22" s="144">
        <f t="shared" si="15"/>
        <v>1315.8769999999997</v>
      </c>
      <c r="V22" s="232">
        <f t="shared" si="16"/>
        <v>3135.9537319765623</v>
      </c>
      <c r="X22" s="366"/>
    </row>
    <row r="23" spans="1:24" s="173" customFormat="1" ht="12.75">
      <c r="A23" s="194">
        <v>18</v>
      </c>
      <c r="B23" s="66" t="s">
        <v>528</v>
      </c>
      <c r="C23" s="96">
        <v>1</v>
      </c>
      <c r="D23" s="352">
        <v>1176.790584375</v>
      </c>
      <c r="E23" s="165">
        <f t="shared" si="5"/>
        <v>1176.790584375</v>
      </c>
      <c r="F23" s="169">
        <f t="shared" si="6"/>
        <v>358.43079882421875</v>
      </c>
      <c r="G23" s="97">
        <f t="shared" si="7"/>
        <v>14.056109757812502</v>
      </c>
      <c r="H23" s="97">
        <f t="shared" si="8"/>
        <v>112.44887806250001</v>
      </c>
      <c r="I23" s="97">
        <f t="shared" si="9"/>
        <v>56.224439031250007</v>
      </c>
      <c r="J23" s="97">
        <f t="shared" si="10"/>
        <v>98.065882031249998</v>
      </c>
      <c r="K23" s="97">
        <f t="shared" si="11"/>
        <v>98.065882031249998</v>
      </c>
      <c r="L23" s="97">
        <f t="shared" si="12"/>
        <v>32.688627343749999</v>
      </c>
      <c r="M23" s="97">
        <f t="shared" si="13"/>
        <v>9.8065882031249991</v>
      </c>
      <c r="N23" s="97">
        <v>0</v>
      </c>
      <c r="O23" s="170">
        <f t="shared" si="4"/>
        <v>779.78720528515623</v>
      </c>
      <c r="P23" s="97">
        <v>144</v>
      </c>
      <c r="Q23" s="97">
        <f t="shared" si="14"/>
        <v>462</v>
      </c>
      <c r="R23" s="97">
        <v>187.22</v>
      </c>
      <c r="S23" s="97">
        <v>5.87</v>
      </c>
      <c r="T23" s="97">
        <v>93.7</v>
      </c>
      <c r="U23" s="144">
        <f t="shared" si="15"/>
        <v>892.79000000000008</v>
      </c>
      <c r="V23" s="232">
        <f t="shared" si="16"/>
        <v>2849.3677896601562</v>
      </c>
      <c r="X23" s="366"/>
    </row>
    <row r="24" spans="1:24" s="173" customFormat="1" ht="12.75">
      <c r="A24" s="194">
        <v>19</v>
      </c>
      <c r="B24" s="66" t="s">
        <v>529</v>
      </c>
      <c r="C24" s="96">
        <v>1</v>
      </c>
      <c r="D24" s="352">
        <v>1149.465673125</v>
      </c>
      <c r="E24" s="165">
        <f t="shared" si="5"/>
        <v>1149.465673125</v>
      </c>
      <c r="F24" s="169">
        <f t="shared" si="6"/>
        <v>350.10808627265624</v>
      </c>
      <c r="G24" s="97">
        <f t="shared" si="7"/>
        <v>13.7297288734375</v>
      </c>
      <c r="H24" s="97">
        <f t="shared" si="8"/>
        <v>109.8378309875</v>
      </c>
      <c r="I24" s="97">
        <f t="shared" si="9"/>
        <v>54.918915493749999</v>
      </c>
      <c r="J24" s="97">
        <f t="shared" si="10"/>
        <v>95.788806093749997</v>
      </c>
      <c r="K24" s="97">
        <f t="shared" si="11"/>
        <v>95.788806093749997</v>
      </c>
      <c r="L24" s="97">
        <f t="shared" si="12"/>
        <v>31.929602031249999</v>
      </c>
      <c r="M24" s="97">
        <f t="shared" si="13"/>
        <v>9.5788806093749983</v>
      </c>
      <c r="N24" s="97">
        <v>0</v>
      </c>
      <c r="O24" s="170">
        <f t="shared" si="4"/>
        <v>761.68065645546869</v>
      </c>
      <c r="P24" s="97">
        <v>144</v>
      </c>
      <c r="Q24" s="97">
        <f t="shared" si="14"/>
        <v>462</v>
      </c>
      <c r="R24" s="97">
        <v>142.51949999999999</v>
      </c>
      <c r="S24" s="97">
        <v>5.87</v>
      </c>
      <c r="T24" s="97"/>
      <c r="U24" s="144">
        <f t="shared" si="15"/>
        <v>754.3895</v>
      </c>
      <c r="V24" s="232">
        <f t="shared" si="16"/>
        <v>2665.535829580469</v>
      </c>
      <c r="X24" s="366"/>
    </row>
    <row r="25" spans="1:24" s="173" customFormat="1" ht="12.75">
      <c r="A25" s="194">
        <v>20</v>
      </c>
      <c r="B25" s="66" t="s">
        <v>636</v>
      </c>
      <c r="C25" s="96">
        <v>1</v>
      </c>
      <c r="D25" s="352">
        <v>1997.22</v>
      </c>
      <c r="E25" s="165">
        <f t="shared" si="5"/>
        <v>1997.22</v>
      </c>
      <c r="F25" s="169">
        <f t="shared" si="6"/>
        <v>608.31992500000013</v>
      </c>
      <c r="G25" s="97">
        <f t="shared" si="7"/>
        <v>23.855683333333335</v>
      </c>
      <c r="H25" s="97">
        <f t="shared" si="8"/>
        <v>190.84546666666668</v>
      </c>
      <c r="I25" s="97">
        <f t="shared" si="9"/>
        <v>95.422733333333341</v>
      </c>
      <c r="J25" s="97">
        <f t="shared" si="10"/>
        <v>166.435</v>
      </c>
      <c r="K25" s="97">
        <f t="shared" si="11"/>
        <v>166.435</v>
      </c>
      <c r="L25" s="97">
        <f t="shared" si="12"/>
        <v>55.478333333333332</v>
      </c>
      <c r="M25" s="97">
        <f t="shared" si="13"/>
        <v>16.6435</v>
      </c>
      <c r="N25" s="97">
        <v>0</v>
      </c>
      <c r="O25" s="170">
        <f t="shared" ref="O25:O70" si="17">SUM(F25:N25)</f>
        <v>1323.4356416666665</v>
      </c>
      <c r="P25" s="97">
        <v>144</v>
      </c>
      <c r="Q25" s="97">
        <f t="shared" si="14"/>
        <v>462</v>
      </c>
      <c r="R25" s="97">
        <v>142.51949999999999</v>
      </c>
      <c r="S25" s="97">
        <v>5.87</v>
      </c>
      <c r="T25" s="97"/>
      <c r="U25" s="144">
        <f t="shared" si="15"/>
        <v>754.3895</v>
      </c>
      <c r="V25" s="232">
        <f t="shared" si="16"/>
        <v>4075.0451416666665</v>
      </c>
      <c r="X25" s="366"/>
    </row>
    <row r="26" spans="1:24" s="173" customFormat="1" ht="12.75">
      <c r="A26" s="194">
        <v>21</v>
      </c>
      <c r="B26" s="66" t="s">
        <v>530</v>
      </c>
      <c r="C26" s="96">
        <v>1</v>
      </c>
      <c r="D26" s="352">
        <v>8611.0762500000001</v>
      </c>
      <c r="E26" s="165">
        <f t="shared" si="5"/>
        <v>8611.0762500000001</v>
      </c>
      <c r="F26" s="169">
        <f t="shared" si="6"/>
        <v>2622.7903078125</v>
      </c>
      <c r="G26" s="97">
        <f t="shared" si="7"/>
        <v>102.85452187499999</v>
      </c>
      <c r="H26" s="97">
        <f t="shared" si="8"/>
        <v>822.83617499999991</v>
      </c>
      <c r="I26" s="97">
        <f t="shared" si="9"/>
        <v>411.41808749999996</v>
      </c>
      <c r="J26" s="97">
        <f t="shared" si="10"/>
        <v>717.58968749999997</v>
      </c>
      <c r="K26" s="97">
        <f t="shared" si="11"/>
        <v>717.58968749999997</v>
      </c>
      <c r="L26" s="97">
        <f t="shared" si="12"/>
        <v>239.1965625</v>
      </c>
      <c r="M26" s="97">
        <f t="shared" si="13"/>
        <v>71.758968749999994</v>
      </c>
      <c r="N26" s="97">
        <v>0</v>
      </c>
      <c r="O26" s="170">
        <f t="shared" si="17"/>
        <v>5706.0339984375005</v>
      </c>
      <c r="P26" s="97"/>
      <c r="Q26" s="97">
        <f t="shared" si="14"/>
        <v>462</v>
      </c>
      <c r="R26" s="97">
        <v>452.84699999999992</v>
      </c>
      <c r="S26" s="97">
        <v>5.87</v>
      </c>
      <c r="T26" s="97"/>
      <c r="U26" s="144">
        <f t="shared" si="15"/>
        <v>920.71699999999998</v>
      </c>
      <c r="V26" s="232">
        <f t="shared" si="16"/>
        <v>15237.827248437501</v>
      </c>
      <c r="X26" s="366"/>
    </row>
    <row r="27" spans="1:24" s="173" customFormat="1" ht="12.75">
      <c r="A27" s="194">
        <v>22</v>
      </c>
      <c r="B27" s="66" t="s">
        <v>531</v>
      </c>
      <c r="C27" s="96">
        <v>1</v>
      </c>
      <c r="D27" s="352">
        <v>5396.5004625000001</v>
      </c>
      <c r="E27" s="165">
        <f t="shared" si="5"/>
        <v>5396.5004625000001</v>
      </c>
      <c r="F27" s="169">
        <f t="shared" si="6"/>
        <v>1643.6840992031252</v>
      </c>
      <c r="G27" s="97">
        <f t="shared" si="7"/>
        <v>64.458199968750009</v>
      </c>
      <c r="H27" s="97">
        <f t="shared" si="8"/>
        <v>515.66559975000007</v>
      </c>
      <c r="I27" s="97">
        <f t="shared" si="9"/>
        <v>257.83279987500003</v>
      </c>
      <c r="J27" s="97">
        <f t="shared" si="10"/>
        <v>449.70837187500001</v>
      </c>
      <c r="K27" s="97">
        <f t="shared" si="11"/>
        <v>449.70837187500001</v>
      </c>
      <c r="L27" s="97">
        <f t="shared" si="12"/>
        <v>149.90279062499999</v>
      </c>
      <c r="M27" s="97">
        <f t="shared" si="13"/>
        <v>44.970837187500003</v>
      </c>
      <c r="N27" s="97">
        <v>0</v>
      </c>
      <c r="O27" s="170">
        <f t="shared" si="17"/>
        <v>3575.9310703593751</v>
      </c>
      <c r="P27" s="97"/>
      <c r="Q27" s="97">
        <f t="shared" si="14"/>
        <v>462</v>
      </c>
      <c r="R27" s="97">
        <v>187.22</v>
      </c>
      <c r="S27" s="97">
        <v>5.87</v>
      </c>
      <c r="T27" s="97"/>
      <c r="U27" s="144">
        <f t="shared" si="15"/>
        <v>655.09</v>
      </c>
      <c r="V27" s="232">
        <f t="shared" si="16"/>
        <v>9627.5215328593749</v>
      </c>
      <c r="X27" s="366"/>
    </row>
    <row r="28" spans="1:24" s="173" customFormat="1" ht="12.75">
      <c r="A28" s="194">
        <v>23</v>
      </c>
      <c r="B28" s="66" t="s">
        <v>532</v>
      </c>
      <c r="C28" s="96">
        <v>1</v>
      </c>
      <c r="D28" s="352">
        <v>4338.0839249999999</v>
      </c>
      <c r="E28" s="165">
        <f t="shared" si="5"/>
        <v>4338.0839249999999</v>
      </c>
      <c r="F28" s="169">
        <f t="shared" si="6"/>
        <v>1321.3080621562501</v>
      </c>
      <c r="G28" s="97">
        <f t="shared" si="7"/>
        <v>51.816002437500003</v>
      </c>
      <c r="H28" s="97">
        <f t="shared" si="8"/>
        <v>414.52801950000003</v>
      </c>
      <c r="I28" s="97">
        <f t="shared" si="9"/>
        <v>207.26400975000001</v>
      </c>
      <c r="J28" s="97">
        <f t="shared" si="10"/>
        <v>361.50699374999999</v>
      </c>
      <c r="K28" s="97">
        <f t="shared" si="11"/>
        <v>361.50699374999999</v>
      </c>
      <c r="L28" s="97">
        <f t="shared" si="12"/>
        <v>120.50233125</v>
      </c>
      <c r="M28" s="97">
        <f t="shared" si="13"/>
        <v>36.150699375000002</v>
      </c>
      <c r="N28" s="97">
        <v>0</v>
      </c>
      <c r="O28" s="170">
        <f t="shared" si="17"/>
        <v>2874.58311196875</v>
      </c>
      <c r="P28" s="97">
        <v>144</v>
      </c>
      <c r="Q28" s="97">
        <f t="shared" si="14"/>
        <v>462</v>
      </c>
      <c r="R28" s="97">
        <v>187.22</v>
      </c>
      <c r="S28" s="97">
        <v>5.87</v>
      </c>
      <c r="T28" s="97"/>
      <c r="U28" s="144">
        <f t="shared" si="15"/>
        <v>799.09</v>
      </c>
      <c r="V28" s="232">
        <f t="shared" si="16"/>
        <v>8011.7570369687501</v>
      </c>
      <c r="X28" s="366"/>
    </row>
    <row r="29" spans="1:24" s="173" customFormat="1" ht="12.75">
      <c r="A29" s="194">
        <v>24</v>
      </c>
      <c r="B29" s="66" t="s">
        <v>532</v>
      </c>
      <c r="C29" s="96">
        <v>1</v>
      </c>
      <c r="D29" s="352">
        <v>4338.0839249999999</v>
      </c>
      <c r="E29" s="165">
        <f t="shared" si="5"/>
        <v>4338.0839249999999</v>
      </c>
      <c r="F29" s="169">
        <f t="shared" si="6"/>
        <v>1321.3080621562501</v>
      </c>
      <c r="G29" s="97">
        <f t="shared" si="7"/>
        <v>51.816002437500003</v>
      </c>
      <c r="H29" s="97">
        <f t="shared" si="8"/>
        <v>414.52801950000003</v>
      </c>
      <c r="I29" s="97">
        <f t="shared" si="9"/>
        <v>207.26400975000001</v>
      </c>
      <c r="J29" s="97">
        <f t="shared" si="10"/>
        <v>361.50699374999999</v>
      </c>
      <c r="K29" s="97">
        <f t="shared" si="11"/>
        <v>361.50699374999999</v>
      </c>
      <c r="L29" s="97">
        <f t="shared" si="12"/>
        <v>120.50233125</v>
      </c>
      <c r="M29" s="97">
        <f t="shared" si="13"/>
        <v>36.150699375000002</v>
      </c>
      <c r="N29" s="97">
        <v>0</v>
      </c>
      <c r="O29" s="170">
        <f t="shared" si="17"/>
        <v>2874.58311196875</v>
      </c>
      <c r="P29" s="97">
        <v>144</v>
      </c>
      <c r="Q29" s="97">
        <f t="shared" si="14"/>
        <v>462</v>
      </c>
      <c r="R29" s="97">
        <v>187.22</v>
      </c>
      <c r="S29" s="97">
        <v>5.87</v>
      </c>
      <c r="T29" s="97"/>
      <c r="U29" s="144">
        <f t="shared" si="15"/>
        <v>799.09</v>
      </c>
      <c r="V29" s="232">
        <f t="shared" si="16"/>
        <v>8011.7570369687501</v>
      </c>
      <c r="X29" s="366"/>
    </row>
    <row r="30" spans="1:24" s="173" customFormat="1" ht="12.75">
      <c r="A30" s="194">
        <v>25</v>
      </c>
      <c r="B30" s="66" t="s">
        <v>533</v>
      </c>
      <c r="C30" s="96">
        <v>1</v>
      </c>
      <c r="D30" s="352">
        <v>4338.0839249999999</v>
      </c>
      <c r="E30" s="165">
        <f t="shared" si="5"/>
        <v>4338.0839249999999</v>
      </c>
      <c r="F30" s="169">
        <f t="shared" si="6"/>
        <v>1321.3080621562501</v>
      </c>
      <c r="G30" s="97">
        <f t="shared" si="7"/>
        <v>51.816002437500003</v>
      </c>
      <c r="H30" s="97">
        <f t="shared" si="8"/>
        <v>414.52801950000003</v>
      </c>
      <c r="I30" s="97">
        <f t="shared" si="9"/>
        <v>207.26400975000001</v>
      </c>
      <c r="J30" s="97">
        <f t="shared" si="10"/>
        <v>361.50699374999999</v>
      </c>
      <c r="K30" s="97">
        <f t="shared" si="11"/>
        <v>361.50699374999999</v>
      </c>
      <c r="L30" s="97">
        <f t="shared" si="12"/>
        <v>120.50233125</v>
      </c>
      <c r="M30" s="97">
        <f t="shared" si="13"/>
        <v>36.150699375000002</v>
      </c>
      <c r="N30" s="97">
        <v>0</v>
      </c>
      <c r="O30" s="170">
        <f t="shared" si="17"/>
        <v>2874.58311196875</v>
      </c>
      <c r="P30" s="97">
        <v>144</v>
      </c>
      <c r="Q30" s="97">
        <f t="shared" si="14"/>
        <v>462</v>
      </c>
      <c r="R30" s="97">
        <v>216.62549999999999</v>
      </c>
      <c r="S30" s="97">
        <v>5.87</v>
      </c>
      <c r="T30" s="97"/>
      <c r="U30" s="144">
        <f t="shared" si="15"/>
        <v>828.49549999999999</v>
      </c>
      <c r="V30" s="232">
        <f t="shared" si="16"/>
        <v>8041.1625369687499</v>
      </c>
      <c r="X30" s="366"/>
    </row>
    <row r="31" spans="1:24" s="173" customFormat="1" ht="12.75">
      <c r="A31" s="194">
        <v>26</v>
      </c>
      <c r="B31" s="66" t="s">
        <v>637</v>
      </c>
      <c r="C31" s="96">
        <v>1</v>
      </c>
      <c r="D31" s="352">
        <v>4338.0839249999999</v>
      </c>
      <c r="E31" s="165">
        <f t="shared" si="5"/>
        <v>4338.0839249999999</v>
      </c>
      <c r="F31" s="169">
        <f t="shared" si="6"/>
        <v>1321.3080621562501</v>
      </c>
      <c r="G31" s="97">
        <f t="shared" si="7"/>
        <v>51.816002437500003</v>
      </c>
      <c r="H31" s="97">
        <f t="shared" si="8"/>
        <v>414.52801950000003</v>
      </c>
      <c r="I31" s="97">
        <f t="shared" si="9"/>
        <v>207.26400975000001</v>
      </c>
      <c r="J31" s="97">
        <f t="shared" si="10"/>
        <v>361.50699374999999</v>
      </c>
      <c r="K31" s="97">
        <f t="shared" si="11"/>
        <v>361.50699374999999</v>
      </c>
      <c r="L31" s="97">
        <f t="shared" si="12"/>
        <v>120.50233125</v>
      </c>
      <c r="M31" s="97">
        <f t="shared" si="13"/>
        <v>36.150699375000002</v>
      </c>
      <c r="N31" s="97">
        <v>0</v>
      </c>
      <c r="O31" s="170">
        <f t="shared" si="17"/>
        <v>2874.58311196875</v>
      </c>
      <c r="P31" s="97">
        <v>144</v>
      </c>
      <c r="Q31" s="97">
        <f t="shared" si="14"/>
        <v>462</v>
      </c>
      <c r="R31" s="97">
        <v>216.62549999999999</v>
      </c>
      <c r="S31" s="97">
        <v>5.87</v>
      </c>
      <c r="T31" s="97">
        <v>93.7</v>
      </c>
      <c r="U31" s="144">
        <f t="shared" si="15"/>
        <v>922.19550000000004</v>
      </c>
      <c r="V31" s="232">
        <f t="shared" si="16"/>
        <v>8134.8625369687497</v>
      </c>
      <c r="X31" s="366"/>
    </row>
    <row r="32" spans="1:24" s="173" customFormat="1" ht="12.75">
      <c r="A32" s="194">
        <v>27</v>
      </c>
      <c r="B32" s="66" t="s">
        <v>534</v>
      </c>
      <c r="C32" s="96">
        <v>1</v>
      </c>
      <c r="D32" s="352">
        <v>5396.5004625000001</v>
      </c>
      <c r="E32" s="165">
        <f t="shared" si="5"/>
        <v>5396.5004625000001</v>
      </c>
      <c r="F32" s="169">
        <f t="shared" si="6"/>
        <v>1643.6840992031252</v>
      </c>
      <c r="G32" s="97">
        <f t="shared" si="7"/>
        <v>64.458199968750009</v>
      </c>
      <c r="H32" s="97">
        <f t="shared" si="8"/>
        <v>515.66559975000007</v>
      </c>
      <c r="I32" s="97">
        <f t="shared" si="9"/>
        <v>257.83279987500003</v>
      </c>
      <c r="J32" s="97">
        <f t="shared" si="10"/>
        <v>449.70837187500001</v>
      </c>
      <c r="K32" s="97">
        <f t="shared" si="11"/>
        <v>449.70837187500001</v>
      </c>
      <c r="L32" s="97">
        <f t="shared" si="12"/>
        <v>149.90279062499999</v>
      </c>
      <c r="M32" s="97">
        <f t="shared" si="13"/>
        <v>44.970837187500003</v>
      </c>
      <c r="N32" s="97">
        <v>0</v>
      </c>
      <c r="O32" s="170">
        <f t="shared" si="17"/>
        <v>3575.9310703593751</v>
      </c>
      <c r="P32" s="97">
        <v>144</v>
      </c>
      <c r="Q32" s="97">
        <f t="shared" si="14"/>
        <v>462</v>
      </c>
      <c r="R32" s="97">
        <v>187.22</v>
      </c>
      <c r="S32" s="97">
        <v>5.87</v>
      </c>
      <c r="T32" s="97"/>
      <c r="U32" s="144">
        <f t="shared" si="15"/>
        <v>799.09</v>
      </c>
      <c r="V32" s="232">
        <f t="shared" si="16"/>
        <v>9771.5215328593749</v>
      </c>
      <c r="X32" s="366"/>
    </row>
    <row r="33" spans="1:24" s="173" customFormat="1" ht="12.75">
      <c r="A33" s="194">
        <v>28</v>
      </c>
      <c r="B33" s="66" t="s">
        <v>535</v>
      </c>
      <c r="C33" s="96">
        <v>1</v>
      </c>
      <c r="D33" s="352">
        <v>4338.0839249999999</v>
      </c>
      <c r="E33" s="165">
        <f t="shared" si="5"/>
        <v>4338.0839249999999</v>
      </c>
      <c r="F33" s="169">
        <f t="shared" si="6"/>
        <v>1321.3080621562501</v>
      </c>
      <c r="G33" s="97">
        <f t="shared" si="7"/>
        <v>51.816002437500003</v>
      </c>
      <c r="H33" s="97">
        <f t="shared" si="8"/>
        <v>414.52801950000003</v>
      </c>
      <c r="I33" s="97">
        <f t="shared" si="9"/>
        <v>207.26400975000001</v>
      </c>
      <c r="J33" s="97">
        <f t="shared" si="10"/>
        <v>361.50699374999999</v>
      </c>
      <c r="K33" s="97">
        <f t="shared" si="11"/>
        <v>361.50699374999999</v>
      </c>
      <c r="L33" s="97">
        <f t="shared" si="12"/>
        <v>120.50233125</v>
      </c>
      <c r="M33" s="97">
        <f t="shared" si="13"/>
        <v>36.150699375000002</v>
      </c>
      <c r="N33" s="97">
        <v>0</v>
      </c>
      <c r="O33" s="170">
        <f t="shared" si="17"/>
        <v>2874.58311196875</v>
      </c>
      <c r="P33" s="97">
        <v>144</v>
      </c>
      <c r="Q33" s="97">
        <f t="shared" si="14"/>
        <v>462</v>
      </c>
      <c r="R33" s="97">
        <v>187.22</v>
      </c>
      <c r="S33" s="97">
        <v>5.87</v>
      </c>
      <c r="T33" s="97"/>
      <c r="U33" s="144">
        <f t="shared" si="15"/>
        <v>799.09</v>
      </c>
      <c r="V33" s="232">
        <f t="shared" si="16"/>
        <v>8011.7570369687501</v>
      </c>
      <c r="X33" s="366"/>
    </row>
    <row r="34" spans="1:24" s="173" customFormat="1" ht="12.75">
      <c r="A34" s="194">
        <v>29</v>
      </c>
      <c r="B34" s="66" t="s">
        <v>650</v>
      </c>
      <c r="C34" s="96">
        <v>1</v>
      </c>
      <c r="D34" s="352">
        <f>3657.95*1.05</f>
        <v>3840.8474999999999</v>
      </c>
      <c r="E34" s="165">
        <f t="shared" si="5"/>
        <v>3840.8474999999999</v>
      </c>
      <c r="F34" s="169">
        <f t="shared" si="6"/>
        <v>1169.8581343750002</v>
      </c>
      <c r="G34" s="97">
        <f t="shared" si="7"/>
        <v>45.876789583333341</v>
      </c>
      <c r="H34" s="97">
        <f t="shared" si="8"/>
        <v>367.01431666666673</v>
      </c>
      <c r="I34" s="97">
        <f t="shared" si="9"/>
        <v>183.50715833333336</v>
      </c>
      <c r="J34" s="97">
        <f t="shared" si="10"/>
        <v>320.07062500000001</v>
      </c>
      <c r="K34" s="97">
        <f t="shared" si="11"/>
        <v>320.07062500000001</v>
      </c>
      <c r="L34" s="97">
        <f t="shared" si="12"/>
        <v>106.69020833333333</v>
      </c>
      <c r="M34" s="97">
        <f t="shared" si="13"/>
        <v>32.007062499999996</v>
      </c>
      <c r="N34" s="97">
        <v>0</v>
      </c>
      <c r="O34" s="170">
        <f t="shared" si="17"/>
        <v>2545.0949197916666</v>
      </c>
      <c r="P34" s="97">
        <v>144</v>
      </c>
      <c r="Q34" s="97">
        <f>462*C34</f>
        <v>462</v>
      </c>
      <c r="R34" s="97">
        <v>187.22</v>
      </c>
      <c r="S34" s="97">
        <v>5.87</v>
      </c>
      <c r="T34" s="97"/>
      <c r="U34" s="144">
        <f t="shared" si="15"/>
        <v>799.09</v>
      </c>
      <c r="V34" s="232">
        <f t="shared" si="16"/>
        <v>7185.0324197916671</v>
      </c>
      <c r="X34" s="366"/>
    </row>
    <row r="35" spans="1:24" s="173" customFormat="1" ht="12.75">
      <c r="A35" s="194">
        <v>30</v>
      </c>
      <c r="B35" s="66" t="s">
        <v>536</v>
      </c>
      <c r="C35" s="96">
        <v>1</v>
      </c>
      <c r="D35" s="352">
        <v>8221.7810193750011</v>
      </c>
      <c r="E35" s="165">
        <f t="shared" si="5"/>
        <v>8221.7810193750011</v>
      </c>
      <c r="F35" s="169">
        <f t="shared" si="6"/>
        <v>2504.2174688179689</v>
      </c>
      <c r="G35" s="97">
        <f t="shared" si="7"/>
        <v>98.204606620312504</v>
      </c>
      <c r="H35" s="97">
        <f t="shared" si="8"/>
        <v>785.63685296250003</v>
      </c>
      <c r="I35" s="97">
        <f t="shared" si="9"/>
        <v>392.81842648125001</v>
      </c>
      <c r="J35" s="97">
        <f t="shared" si="10"/>
        <v>685.14841828125009</v>
      </c>
      <c r="K35" s="97">
        <f t="shared" si="11"/>
        <v>685.14841828125009</v>
      </c>
      <c r="L35" s="97">
        <f t="shared" si="12"/>
        <v>228.38280609375002</v>
      </c>
      <c r="M35" s="97">
        <f t="shared" si="13"/>
        <v>68.514841828125</v>
      </c>
      <c r="N35" s="97">
        <v>0</v>
      </c>
      <c r="O35" s="170">
        <f t="shared" si="17"/>
        <v>5448.0718393664065</v>
      </c>
      <c r="P35" s="97"/>
      <c r="Q35" s="97">
        <f t="shared" si="14"/>
        <v>462</v>
      </c>
      <c r="R35" s="97">
        <v>338.89349999999996</v>
      </c>
      <c r="S35" s="97">
        <v>5.87</v>
      </c>
      <c r="T35" s="97"/>
      <c r="U35" s="144">
        <f t="shared" si="15"/>
        <v>806.76349999999991</v>
      </c>
      <c r="V35" s="232">
        <f t="shared" si="16"/>
        <v>14476.616358741407</v>
      </c>
      <c r="X35" s="366"/>
    </row>
    <row r="36" spans="1:24" s="173" customFormat="1" ht="12.75">
      <c r="A36" s="194">
        <v>31</v>
      </c>
      <c r="B36" s="66" t="s">
        <v>537</v>
      </c>
      <c r="C36" s="96">
        <v>1</v>
      </c>
      <c r="D36" s="352">
        <v>5900.2371224999997</v>
      </c>
      <c r="E36" s="165">
        <f t="shared" si="5"/>
        <v>5900.2371224999997</v>
      </c>
      <c r="F36" s="169">
        <f t="shared" si="6"/>
        <v>1797.1138902281245</v>
      </c>
      <c r="G36" s="97">
        <f t="shared" si="7"/>
        <v>70.475054518749985</v>
      </c>
      <c r="H36" s="97">
        <f t="shared" si="8"/>
        <v>563.80043614999988</v>
      </c>
      <c r="I36" s="97">
        <f t="shared" si="9"/>
        <v>281.90021807499994</v>
      </c>
      <c r="J36" s="97">
        <f t="shared" si="10"/>
        <v>491.686426875</v>
      </c>
      <c r="K36" s="97">
        <f t="shared" si="11"/>
        <v>491.686426875</v>
      </c>
      <c r="L36" s="97">
        <f t="shared" si="12"/>
        <v>163.89547562499999</v>
      </c>
      <c r="M36" s="97">
        <f t="shared" si="13"/>
        <v>49.168642687499997</v>
      </c>
      <c r="N36" s="97">
        <v>0</v>
      </c>
      <c r="O36" s="170">
        <f t="shared" si="17"/>
        <v>3909.7265710343745</v>
      </c>
      <c r="P36" s="97"/>
      <c r="Q36" s="97">
        <f t="shared" si="14"/>
        <v>462</v>
      </c>
      <c r="R36" s="97">
        <v>163.29999999999998</v>
      </c>
      <c r="S36" s="97">
        <v>5.87</v>
      </c>
      <c r="T36" s="97">
        <v>93.7</v>
      </c>
      <c r="U36" s="144">
        <f t="shared" si="15"/>
        <v>724.87</v>
      </c>
      <c r="V36" s="232">
        <f t="shared" si="16"/>
        <v>10534.833693534374</v>
      </c>
      <c r="X36" s="366"/>
    </row>
    <row r="37" spans="1:24" s="173" customFormat="1" ht="12.75">
      <c r="A37" s="194">
        <v>32</v>
      </c>
      <c r="B37" s="66" t="s">
        <v>538</v>
      </c>
      <c r="C37" s="96">
        <v>1</v>
      </c>
      <c r="D37" s="352">
        <v>5109.4419862499999</v>
      </c>
      <c r="E37" s="165">
        <f t="shared" si="5"/>
        <v>5109.4419862499999</v>
      </c>
      <c r="F37" s="169">
        <f t="shared" si="6"/>
        <v>1556.2508716453126</v>
      </c>
      <c r="G37" s="97">
        <f t="shared" si="7"/>
        <v>61.029445946875001</v>
      </c>
      <c r="H37" s="97">
        <f t="shared" si="8"/>
        <v>488.235567575</v>
      </c>
      <c r="I37" s="97">
        <f t="shared" si="9"/>
        <v>244.1177837875</v>
      </c>
      <c r="J37" s="97">
        <f t="shared" si="10"/>
        <v>425.78683218750001</v>
      </c>
      <c r="K37" s="97">
        <f t="shared" si="11"/>
        <v>425.78683218750001</v>
      </c>
      <c r="L37" s="97">
        <f t="shared" si="12"/>
        <v>141.92894406249999</v>
      </c>
      <c r="M37" s="97">
        <f t="shared" si="13"/>
        <v>42.578683218750001</v>
      </c>
      <c r="N37" s="97">
        <v>0</v>
      </c>
      <c r="O37" s="170">
        <f t="shared" si="17"/>
        <v>3385.7149606109374</v>
      </c>
      <c r="P37" s="97"/>
      <c r="Q37" s="97">
        <f t="shared" si="14"/>
        <v>462</v>
      </c>
      <c r="R37" s="97">
        <v>216.62549999999999</v>
      </c>
      <c r="S37" s="97">
        <v>5.87</v>
      </c>
      <c r="T37" s="97">
        <v>93.7</v>
      </c>
      <c r="U37" s="144">
        <f t="shared" si="15"/>
        <v>778.19550000000004</v>
      </c>
      <c r="V37" s="232">
        <f t="shared" si="16"/>
        <v>9273.3524468609376</v>
      </c>
      <c r="X37" s="366"/>
    </row>
    <row r="38" spans="1:24" s="173" customFormat="1" ht="12.75">
      <c r="A38" s="194">
        <v>33</v>
      </c>
      <c r="B38" s="66" t="s">
        <v>639</v>
      </c>
      <c r="C38" s="96"/>
      <c r="D38" s="352"/>
      <c r="E38" s="165">
        <f t="shared" si="5"/>
        <v>0</v>
      </c>
      <c r="F38" s="169">
        <f t="shared" si="6"/>
        <v>0</v>
      </c>
      <c r="G38" s="97">
        <f t="shared" si="7"/>
        <v>0</v>
      </c>
      <c r="H38" s="97">
        <f t="shared" si="8"/>
        <v>0</v>
      </c>
      <c r="I38" s="97">
        <f t="shared" si="9"/>
        <v>0</v>
      </c>
      <c r="J38" s="97">
        <f t="shared" si="10"/>
        <v>0</v>
      </c>
      <c r="K38" s="97">
        <f t="shared" si="11"/>
        <v>0</v>
      </c>
      <c r="L38" s="97">
        <f t="shared" si="12"/>
        <v>0</v>
      </c>
      <c r="M38" s="97">
        <f t="shared" si="13"/>
        <v>0</v>
      </c>
      <c r="N38" s="97">
        <v>0</v>
      </c>
      <c r="O38" s="170">
        <f t="shared" si="17"/>
        <v>0</v>
      </c>
      <c r="P38" s="97"/>
      <c r="Q38" s="97">
        <f t="shared" si="14"/>
        <v>0</v>
      </c>
      <c r="R38" s="97"/>
      <c r="S38" s="97"/>
      <c r="T38" s="97"/>
      <c r="U38" s="144">
        <f t="shared" si="15"/>
        <v>0</v>
      </c>
      <c r="V38" s="232">
        <f t="shared" si="16"/>
        <v>0</v>
      </c>
      <c r="X38" s="366"/>
    </row>
    <row r="39" spans="1:24" s="173" customFormat="1" ht="12.75">
      <c r="A39" s="194">
        <v>34</v>
      </c>
      <c r="B39" s="66" t="s">
        <v>640</v>
      </c>
      <c r="C39" s="96">
        <v>1</v>
      </c>
      <c r="D39" s="352">
        <v>3598.68</v>
      </c>
      <c r="E39" s="165">
        <f t="shared" si="5"/>
        <v>3598.68</v>
      </c>
      <c r="F39" s="169">
        <f t="shared" si="6"/>
        <v>1096.0979500000001</v>
      </c>
      <c r="G39" s="97">
        <f t="shared" si="7"/>
        <v>42.984233333333336</v>
      </c>
      <c r="H39" s="97">
        <f t="shared" si="8"/>
        <v>343.87386666666669</v>
      </c>
      <c r="I39" s="97">
        <f t="shared" si="9"/>
        <v>171.93693333333334</v>
      </c>
      <c r="J39" s="97">
        <f t="shared" si="10"/>
        <v>299.89</v>
      </c>
      <c r="K39" s="97">
        <f t="shared" si="11"/>
        <v>299.89</v>
      </c>
      <c r="L39" s="97">
        <f t="shared" si="12"/>
        <v>99.963333333333324</v>
      </c>
      <c r="M39" s="97">
        <f t="shared" si="13"/>
        <v>29.988999999999997</v>
      </c>
      <c r="N39" s="97">
        <v>0</v>
      </c>
      <c r="O39" s="170">
        <f t="shared" si="17"/>
        <v>2384.6253166666665</v>
      </c>
      <c r="P39" s="97"/>
      <c r="Q39" s="97">
        <f t="shared" si="14"/>
        <v>462</v>
      </c>
      <c r="R39" s="97">
        <v>290.22550000000001</v>
      </c>
      <c r="S39" s="97">
        <v>5.87</v>
      </c>
      <c r="T39" s="97"/>
      <c r="U39" s="144">
        <f t="shared" si="15"/>
        <v>758.09550000000002</v>
      </c>
      <c r="V39" s="232">
        <f t="shared" si="16"/>
        <v>6741.4008166666672</v>
      </c>
      <c r="X39" s="366"/>
    </row>
    <row r="40" spans="1:24" s="173" customFormat="1" ht="12.75">
      <c r="A40" s="194">
        <v>35</v>
      </c>
      <c r="B40" s="66" t="s">
        <v>539</v>
      </c>
      <c r="C40" s="96">
        <v>1</v>
      </c>
      <c r="D40" s="352">
        <v>11914.463649374999</v>
      </c>
      <c r="E40" s="165">
        <f t="shared" si="5"/>
        <v>11914.463649374999</v>
      </c>
      <c r="F40" s="169">
        <f t="shared" si="6"/>
        <v>3628.9470532054688</v>
      </c>
      <c r="G40" s="97">
        <f t="shared" si="7"/>
        <v>142.31164914531249</v>
      </c>
      <c r="H40" s="97">
        <f t="shared" si="8"/>
        <v>1138.4931931624999</v>
      </c>
      <c r="I40" s="97">
        <f t="shared" si="9"/>
        <v>569.24659658124995</v>
      </c>
      <c r="J40" s="97">
        <f t="shared" si="10"/>
        <v>992.87197078124984</v>
      </c>
      <c r="K40" s="97">
        <f t="shared" si="11"/>
        <v>992.87197078124984</v>
      </c>
      <c r="L40" s="97">
        <f t="shared" si="12"/>
        <v>330.95732359374995</v>
      </c>
      <c r="M40" s="97">
        <f t="shared" si="13"/>
        <v>99.287197078124976</v>
      </c>
      <c r="N40" s="97">
        <v>0</v>
      </c>
      <c r="O40" s="170">
        <f t="shared" si="17"/>
        <v>7894.9869543289051</v>
      </c>
      <c r="P40" s="97"/>
      <c r="Q40" s="97">
        <f t="shared" si="14"/>
        <v>462</v>
      </c>
      <c r="R40" s="97">
        <v>0</v>
      </c>
      <c r="S40" s="97">
        <v>5.87</v>
      </c>
      <c r="T40" s="97"/>
      <c r="U40" s="144">
        <f t="shared" si="15"/>
        <v>467.87</v>
      </c>
      <c r="V40" s="232">
        <f t="shared" si="16"/>
        <v>20277.320603703902</v>
      </c>
      <c r="X40" s="366"/>
    </row>
    <row r="41" spans="1:24" s="173" customFormat="1" ht="12.75">
      <c r="A41" s="194">
        <v>36</v>
      </c>
      <c r="B41" s="66" t="s">
        <v>540</v>
      </c>
      <c r="C41" s="96">
        <v>1</v>
      </c>
      <c r="D41" s="352">
        <v>6342.7582968749994</v>
      </c>
      <c r="E41" s="165">
        <f t="shared" si="5"/>
        <v>6342.7582968749994</v>
      </c>
      <c r="F41" s="169">
        <f t="shared" si="6"/>
        <v>1931.8984645898433</v>
      </c>
      <c r="G41" s="97">
        <f t="shared" si="7"/>
        <v>75.760724101562488</v>
      </c>
      <c r="H41" s="97">
        <f t="shared" si="8"/>
        <v>606.0857928124999</v>
      </c>
      <c r="I41" s="97">
        <f t="shared" si="9"/>
        <v>303.04289640624995</v>
      </c>
      <c r="J41" s="97">
        <f t="shared" si="10"/>
        <v>528.56319140624998</v>
      </c>
      <c r="K41" s="97">
        <f t="shared" si="11"/>
        <v>528.56319140624998</v>
      </c>
      <c r="L41" s="97">
        <f t="shared" si="12"/>
        <v>176.18773046875</v>
      </c>
      <c r="M41" s="97">
        <f t="shared" si="13"/>
        <v>52.856319140624997</v>
      </c>
      <c r="N41" s="97">
        <v>0</v>
      </c>
      <c r="O41" s="170">
        <f t="shared" si="17"/>
        <v>4202.9583103320301</v>
      </c>
      <c r="P41" s="97"/>
      <c r="Q41" s="97">
        <f t="shared" si="14"/>
        <v>462</v>
      </c>
      <c r="R41" s="97">
        <v>187.22</v>
      </c>
      <c r="S41" s="97">
        <v>5.87</v>
      </c>
      <c r="T41" s="97"/>
      <c r="U41" s="144">
        <f t="shared" si="15"/>
        <v>655.09</v>
      </c>
      <c r="V41" s="232">
        <f t="shared" si="16"/>
        <v>11200.806607207029</v>
      </c>
      <c r="X41" s="366"/>
    </row>
    <row r="42" spans="1:24" s="173" customFormat="1" ht="12.75">
      <c r="A42" s="194">
        <v>37</v>
      </c>
      <c r="B42" s="66" t="s">
        <v>641</v>
      </c>
      <c r="C42" s="96">
        <v>1</v>
      </c>
      <c r="D42" s="352">
        <v>3114.07</v>
      </c>
      <c r="E42" s="165">
        <f t="shared" si="5"/>
        <v>3114.07</v>
      </c>
      <c r="F42" s="169">
        <f t="shared" si="6"/>
        <v>948.4938208333333</v>
      </c>
      <c r="G42" s="97">
        <f t="shared" si="7"/>
        <v>37.195836111111106</v>
      </c>
      <c r="H42" s="97">
        <f t="shared" si="8"/>
        <v>297.56668888888885</v>
      </c>
      <c r="I42" s="97">
        <f t="shared" si="9"/>
        <v>148.78334444444442</v>
      </c>
      <c r="J42" s="97">
        <f t="shared" si="10"/>
        <v>259.50583333333333</v>
      </c>
      <c r="K42" s="97">
        <f t="shared" si="11"/>
        <v>259.50583333333333</v>
      </c>
      <c r="L42" s="97">
        <f t="shared" si="12"/>
        <v>86.501944444444447</v>
      </c>
      <c r="M42" s="97">
        <f t="shared" si="13"/>
        <v>25.950583333333334</v>
      </c>
      <c r="N42" s="97">
        <v>0</v>
      </c>
      <c r="O42" s="170">
        <f t="shared" si="17"/>
        <v>2063.5038847222227</v>
      </c>
      <c r="P42" s="97"/>
      <c r="Q42" s="97">
        <f t="shared" si="14"/>
        <v>462</v>
      </c>
      <c r="R42" s="97">
        <v>216.62549999999999</v>
      </c>
      <c r="S42" s="97">
        <v>5.87</v>
      </c>
      <c r="T42" s="97"/>
      <c r="U42" s="144">
        <f t="shared" si="15"/>
        <v>684.49549999999999</v>
      </c>
      <c r="V42" s="232">
        <f t="shared" si="16"/>
        <v>5862.0693847222228</v>
      </c>
      <c r="X42" s="366"/>
    </row>
    <row r="43" spans="1:24" s="173" customFormat="1" ht="12.75">
      <c r="A43" s="194">
        <v>38</v>
      </c>
      <c r="B43" s="66" t="s">
        <v>541</v>
      </c>
      <c r="C43" s="96">
        <v>1</v>
      </c>
      <c r="D43" s="352">
        <v>3684.3088668749997</v>
      </c>
      <c r="E43" s="165">
        <f t="shared" si="5"/>
        <v>3684.3088668749997</v>
      </c>
      <c r="F43" s="169">
        <f t="shared" si="6"/>
        <v>1122.1790757023437</v>
      </c>
      <c r="G43" s="97">
        <f t="shared" si="7"/>
        <v>44.007022576562498</v>
      </c>
      <c r="H43" s="97">
        <f t="shared" si="8"/>
        <v>352.05618061249999</v>
      </c>
      <c r="I43" s="97">
        <f t="shared" si="9"/>
        <v>176.02809030624999</v>
      </c>
      <c r="J43" s="97">
        <f t="shared" si="10"/>
        <v>307.02573890624996</v>
      </c>
      <c r="K43" s="97">
        <f t="shared" si="11"/>
        <v>307.02573890624996</v>
      </c>
      <c r="L43" s="97">
        <f t="shared" si="12"/>
        <v>102.34191296874998</v>
      </c>
      <c r="M43" s="97">
        <f t="shared" si="13"/>
        <v>30.702573890624997</v>
      </c>
      <c r="N43" s="97">
        <v>0</v>
      </c>
      <c r="O43" s="170">
        <f t="shared" si="17"/>
        <v>2441.366333869531</v>
      </c>
      <c r="P43" s="97"/>
      <c r="Q43" s="97">
        <f t="shared" si="14"/>
        <v>462</v>
      </c>
      <c r="R43" s="97">
        <v>216.62549999999999</v>
      </c>
      <c r="S43" s="97">
        <v>5.87</v>
      </c>
      <c r="T43" s="97"/>
      <c r="U43" s="144">
        <f t="shared" si="15"/>
        <v>684.49549999999999</v>
      </c>
      <c r="V43" s="232">
        <f t="shared" si="16"/>
        <v>6810.1707007445302</v>
      </c>
      <c r="X43" s="366"/>
    </row>
    <row r="44" spans="1:24" s="173" customFormat="1" ht="12.75">
      <c r="A44" s="194">
        <v>39</v>
      </c>
      <c r="B44" s="66" t="s">
        <v>642</v>
      </c>
      <c r="C44" s="96">
        <v>1</v>
      </c>
      <c r="D44" s="352">
        <v>2831.52</v>
      </c>
      <c r="E44" s="165">
        <f t="shared" si="5"/>
        <v>2831.52</v>
      </c>
      <c r="F44" s="169">
        <f t="shared" si="6"/>
        <v>862.43380000000002</v>
      </c>
      <c r="G44" s="97">
        <f t="shared" si="7"/>
        <v>33.820933333333336</v>
      </c>
      <c r="H44" s="97">
        <f t="shared" si="8"/>
        <v>270.56746666666669</v>
      </c>
      <c r="I44" s="97">
        <f t="shared" si="9"/>
        <v>135.28373333333334</v>
      </c>
      <c r="J44" s="97">
        <f t="shared" si="10"/>
        <v>235.96</v>
      </c>
      <c r="K44" s="97">
        <f t="shared" si="11"/>
        <v>235.96</v>
      </c>
      <c r="L44" s="97">
        <f t="shared" si="12"/>
        <v>78.653333333333336</v>
      </c>
      <c r="M44" s="97">
        <f t="shared" si="13"/>
        <v>23.596000000000004</v>
      </c>
      <c r="N44" s="97">
        <v>0</v>
      </c>
      <c r="O44" s="170">
        <f t="shared" si="17"/>
        <v>1876.275266666667</v>
      </c>
      <c r="P44" s="97">
        <v>35.700000000000003</v>
      </c>
      <c r="Q44" s="97">
        <f t="shared" si="14"/>
        <v>462</v>
      </c>
      <c r="R44" s="97">
        <v>163.29999999999998</v>
      </c>
      <c r="S44" s="97">
        <v>5.87</v>
      </c>
      <c r="T44" s="97"/>
      <c r="U44" s="144">
        <f t="shared" si="15"/>
        <v>666.87</v>
      </c>
      <c r="V44" s="232">
        <f t="shared" si="16"/>
        <v>5374.6652666666669</v>
      </c>
      <c r="X44" s="366"/>
    </row>
    <row r="45" spans="1:24" s="173" customFormat="1" ht="12.75">
      <c r="A45" s="194">
        <v>40</v>
      </c>
      <c r="B45" s="66" t="s">
        <v>642</v>
      </c>
      <c r="C45" s="96">
        <v>1</v>
      </c>
      <c r="D45" s="352">
        <v>2831.52</v>
      </c>
      <c r="E45" s="165">
        <f t="shared" si="5"/>
        <v>2831.52</v>
      </c>
      <c r="F45" s="169">
        <f t="shared" si="6"/>
        <v>862.43380000000002</v>
      </c>
      <c r="G45" s="97">
        <f t="shared" si="7"/>
        <v>33.820933333333336</v>
      </c>
      <c r="H45" s="97">
        <f t="shared" si="8"/>
        <v>270.56746666666669</v>
      </c>
      <c r="I45" s="97">
        <f t="shared" si="9"/>
        <v>135.28373333333334</v>
      </c>
      <c r="J45" s="97">
        <f t="shared" si="10"/>
        <v>235.96</v>
      </c>
      <c r="K45" s="97">
        <f t="shared" si="11"/>
        <v>235.96</v>
      </c>
      <c r="L45" s="97">
        <f t="shared" si="12"/>
        <v>78.653333333333336</v>
      </c>
      <c r="M45" s="97">
        <f t="shared" si="13"/>
        <v>23.596000000000004</v>
      </c>
      <c r="N45" s="97">
        <v>0</v>
      </c>
      <c r="O45" s="170">
        <f t="shared" si="17"/>
        <v>1876.275266666667</v>
      </c>
      <c r="P45" s="97">
        <v>104.1</v>
      </c>
      <c r="Q45" s="97">
        <f t="shared" si="14"/>
        <v>462</v>
      </c>
      <c r="R45" s="97">
        <v>187.22</v>
      </c>
      <c r="S45" s="97">
        <v>5.87</v>
      </c>
      <c r="T45" s="97"/>
      <c r="U45" s="144">
        <f t="shared" si="15"/>
        <v>759.19</v>
      </c>
      <c r="V45" s="232">
        <f t="shared" si="16"/>
        <v>5466.9852666666666</v>
      </c>
      <c r="X45" s="366"/>
    </row>
    <row r="46" spans="1:24" s="173" customFormat="1" ht="12.75">
      <c r="A46" s="194">
        <v>41</v>
      </c>
      <c r="B46" s="66" t="s">
        <v>638</v>
      </c>
      <c r="C46" s="96">
        <v>1</v>
      </c>
      <c r="D46" s="352">
        <v>2085</v>
      </c>
      <c r="E46" s="165">
        <f t="shared" si="5"/>
        <v>2085</v>
      </c>
      <c r="F46" s="169">
        <f t="shared" si="6"/>
        <v>635.05624999999998</v>
      </c>
      <c r="G46" s="97">
        <f t="shared" si="7"/>
        <v>24.904166666666665</v>
      </c>
      <c r="H46" s="97">
        <f t="shared" si="8"/>
        <v>199.23333333333332</v>
      </c>
      <c r="I46" s="97">
        <f t="shared" si="9"/>
        <v>99.61666666666666</v>
      </c>
      <c r="J46" s="97">
        <f t="shared" si="10"/>
        <v>173.75</v>
      </c>
      <c r="K46" s="97">
        <f t="shared" si="11"/>
        <v>173.75</v>
      </c>
      <c r="L46" s="97">
        <f t="shared" si="12"/>
        <v>57.916666666666664</v>
      </c>
      <c r="M46" s="97">
        <f t="shared" si="13"/>
        <v>17.375</v>
      </c>
      <c r="N46" s="97">
        <v>0</v>
      </c>
      <c r="O46" s="170">
        <f t="shared" si="17"/>
        <v>1381.6020833333334</v>
      </c>
      <c r="P46" s="97"/>
      <c r="Q46" s="97">
        <f t="shared" si="14"/>
        <v>462</v>
      </c>
      <c r="R46" s="97"/>
      <c r="S46" s="97"/>
      <c r="T46" s="97"/>
      <c r="U46" s="144">
        <f t="shared" si="15"/>
        <v>462</v>
      </c>
      <c r="V46" s="232">
        <f t="shared" si="16"/>
        <v>3928.6020833333332</v>
      </c>
      <c r="X46" s="366"/>
    </row>
    <row r="47" spans="1:24" s="173" customFormat="1" ht="12.75">
      <c r="A47" s="194">
        <v>42</v>
      </c>
      <c r="B47" s="66" t="s">
        <v>542</v>
      </c>
      <c r="C47" s="96">
        <v>1</v>
      </c>
      <c r="D47" s="352">
        <v>4891.9840593750005</v>
      </c>
      <c r="E47" s="165">
        <f t="shared" si="5"/>
        <v>4891.9840593750005</v>
      </c>
      <c r="F47" s="169">
        <f t="shared" si="6"/>
        <v>1490.0168114179689</v>
      </c>
      <c r="G47" s="97">
        <f t="shared" si="7"/>
        <v>58.432031820312503</v>
      </c>
      <c r="H47" s="97">
        <f t="shared" si="8"/>
        <v>467.45625456250002</v>
      </c>
      <c r="I47" s="97">
        <f t="shared" si="9"/>
        <v>233.72812728125001</v>
      </c>
      <c r="J47" s="97">
        <f t="shared" si="10"/>
        <v>407.66533828125006</v>
      </c>
      <c r="K47" s="97">
        <f t="shared" si="11"/>
        <v>407.66533828125006</v>
      </c>
      <c r="L47" s="97">
        <f t="shared" si="12"/>
        <v>135.88844609375002</v>
      </c>
      <c r="M47" s="97">
        <f t="shared" si="13"/>
        <v>40.766533828125006</v>
      </c>
      <c r="N47" s="97">
        <v>0</v>
      </c>
      <c r="O47" s="170">
        <f t="shared" si="17"/>
        <v>3241.6188815664068</v>
      </c>
      <c r="P47" s="97"/>
      <c r="Q47" s="97">
        <f t="shared" si="14"/>
        <v>462</v>
      </c>
      <c r="R47" s="97">
        <v>187.22</v>
      </c>
      <c r="S47" s="97">
        <v>5.87</v>
      </c>
      <c r="T47" s="97"/>
      <c r="U47" s="144">
        <f t="shared" si="15"/>
        <v>655.09</v>
      </c>
      <c r="V47" s="232">
        <f t="shared" si="16"/>
        <v>8788.6929409414079</v>
      </c>
      <c r="X47" s="366"/>
    </row>
    <row r="48" spans="1:24" s="173" customFormat="1" ht="12.75">
      <c r="A48" s="194">
        <v>43</v>
      </c>
      <c r="B48" s="66" t="s">
        <v>543</v>
      </c>
      <c r="C48" s="96">
        <v>1</v>
      </c>
      <c r="D48" s="352">
        <v>3347.6180456249995</v>
      </c>
      <c r="E48" s="165">
        <f t="shared" si="5"/>
        <v>3347.6180456249995</v>
      </c>
      <c r="F48" s="169">
        <f t="shared" si="6"/>
        <v>1019.6286630632811</v>
      </c>
      <c r="G48" s="97">
        <f t="shared" si="7"/>
        <v>39.985437767187499</v>
      </c>
      <c r="H48" s="97">
        <f t="shared" si="8"/>
        <v>319.88350213749999</v>
      </c>
      <c r="I48" s="97">
        <f t="shared" si="9"/>
        <v>159.94175106874999</v>
      </c>
      <c r="J48" s="97">
        <f t="shared" si="10"/>
        <v>278.96817046874997</v>
      </c>
      <c r="K48" s="97">
        <f t="shared" si="11"/>
        <v>278.96817046874997</v>
      </c>
      <c r="L48" s="97">
        <f t="shared" si="12"/>
        <v>92.989390156249996</v>
      </c>
      <c r="M48" s="97">
        <f t="shared" si="13"/>
        <v>27.896817046874997</v>
      </c>
      <c r="N48" s="97">
        <v>0</v>
      </c>
      <c r="O48" s="170">
        <f t="shared" si="17"/>
        <v>2218.2619021773439</v>
      </c>
      <c r="P48" s="97"/>
      <c r="Q48" s="97">
        <f t="shared" si="14"/>
        <v>462</v>
      </c>
      <c r="R48" s="97">
        <v>290.19099999999997</v>
      </c>
      <c r="S48" s="97">
        <v>5.87</v>
      </c>
      <c r="T48" s="97"/>
      <c r="U48" s="144">
        <f t="shared" si="15"/>
        <v>758.06100000000004</v>
      </c>
      <c r="V48" s="232">
        <f t="shared" si="16"/>
        <v>6323.9409478023426</v>
      </c>
      <c r="X48" s="366"/>
    </row>
    <row r="49" spans="1:24" s="173" customFormat="1" ht="12.75">
      <c r="A49" s="194">
        <v>44</v>
      </c>
      <c r="B49" s="66" t="s">
        <v>543</v>
      </c>
      <c r="C49" s="96">
        <v>1</v>
      </c>
      <c r="D49" s="352">
        <v>3347.6180456249995</v>
      </c>
      <c r="E49" s="165">
        <f t="shared" si="5"/>
        <v>3347.6180456249995</v>
      </c>
      <c r="F49" s="169">
        <f t="shared" si="6"/>
        <v>1019.6286630632811</v>
      </c>
      <c r="G49" s="97">
        <f t="shared" si="7"/>
        <v>39.985437767187499</v>
      </c>
      <c r="H49" s="97">
        <f t="shared" si="8"/>
        <v>319.88350213749999</v>
      </c>
      <c r="I49" s="97">
        <f t="shared" si="9"/>
        <v>159.94175106874999</v>
      </c>
      <c r="J49" s="97">
        <f t="shared" si="10"/>
        <v>278.96817046874997</v>
      </c>
      <c r="K49" s="97">
        <f t="shared" si="11"/>
        <v>278.96817046874997</v>
      </c>
      <c r="L49" s="97">
        <f t="shared" si="12"/>
        <v>92.989390156249996</v>
      </c>
      <c r="M49" s="97">
        <f t="shared" si="13"/>
        <v>27.896817046874997</v>
      </c>
      <c r="N49" s="97">
        <v>0</v>
      </c>
      <c r="O49" s="170">
        <f t="shared" si="17"/>
        <v>2218.2619021773439</v>
      </c>
      <c r="P49" s="97">
        <v>144</v>
      </c>
      <c r="Q49" s="97">
        <f t="shared" si="14"/>
        <v>462</v>
      </c>
      <c r="R49" s="97">
        <v>250.7</v>
      </c>
      <c r="S49" s="97">
        <v>5.87</v>
      </c>
      <c r="T49" s="97"/>
      <c r="U49" s="144">
        <f t="shared" si="15"/>
        <v>862.57</v>
      </c>
      <c r="V49" s="232">
        <f t="shared" si="16"/>
        <v>6428.4499478023426</v>
      </c>
      <c r="X49" s="366"/>
    </row>
    <row r="50" spans="1:24" s="173" customFormat="1" ht="12.75">
      <c r="A50" s="194">
        <v>45</v>
      </c>
      <c r="B50" s="66" t="s">
        <v>544</v>
      </c>
      <c r="C50" s="96">
        <v>1</v>
      </c>
      <c r="D50" s="352">
        <v>497.442211875</v>
      </c>
      <c r="E50" s="165">
        <f t="shared" si="5"/>
        <v>497.442211875</v>
      </c>
      <c r="F50" s="169">
        <f t="shared" si="6"/>
        <v>151.51260703359378</v>
      </c>
      <c r="G50" s="97">
        <f t="shared" si="7"/>
        <v>5.9416708640625009</v>
      </c>
      <c r="H50" s="97">
        <f t="shared" si="8"/>
        <v>47.533366912500007</v>
      </c>
      <c r="I50" s="97">
        <f t="shared" si="9"/>
        <v>23.766683456250004</v>
      </c>
      <c r="J50" s="97">
        <f t="shared" si="10"/>
        <v>41.45351765625</v>
      </c>
      <c r="K50" s="97">
        <f t="shared" si="11"/>
        <v>41.45351765625</v>
      </c>
      <c r="L50" s="97">
        <f t="shared" si="12"/>
        <v>13.817839218750001</v>
      </c>
      <c r="M50" s="97">
        <f t="shared" si="13"/>
        <v>4.1453517656250005</v>
      </c>
      <c r="N50" s="97">
        <v>0</v>
      </c>
      <c r="O50" s="170">
        <f t="shared" si="17"/>
        <v>329.62455456328127</v>
      </c>
      <c r="P50" s="97">
        <v>127.49</v>
      </c>
      <c r="Q50" s="97">
        <f>462*C50/2</f>
        <v>231</v>
      </c>
      <c r="R50" s="97">
        <v>0</v>
      </c>
      <c r="S50" s="97">
        <v>5.87</v>
      </c>
      <c r="T50" s="97"/>
      <c r="U50" s="144">
        <f t="shared" si="15"/>
        <v>364.36</v>
      </c>
      <c r="V50" s="232">
        <f t="shared" si="16"/>
        <v>1191.4267664382814</v>
      </c>
      <c r="X50" s="366"/>
    </row>
    <row r="51" spans="1:24" s="173" customFormat="1" ht="12.75">
      <c r="A51" s="194">
        <v>46</v>
      </c>
      <c r="B51" s="66" t="s">
        <v>643</v>
      </c>
      <c r="C51" s="96">
        <v>1</v>
      </c>
      <c r="D51" s="352">
        <v>2147.02</v>
      </c>
      <c r="E51" s="165">
        <f t="shared" si="5"/>
        <v>2147.02</v>
      </c>
      <c r="F51" s="169">
        <f t="shared" si="6"/>
        <v>653.94650833333344</v>
      </c>
      <c r="G51" s="97">
        <f t="shared" si="7"/>
        <v>25.644961111111115</v>
      </c>
      <c r="H51" s="97">
        <f t="shared" si="8"/>
        <v>205.15968888888892</v>
      </c>
      <c r="I51" s="97">
        <f t="shared" si="9"/>
        <v>102.57984444444446</v>
      </c>
      <c r="J51" s="97">
        <f t="shared" si="10"/>
        <v>178.91833333333332</v>
      </c>
      <c r="K51" s="97">
        <f t="shared" si="11"/>
        <v>178.91833333333332</v>
      </c>
      <c r="L51" s="97">
        <f t="shared" si="12"/>
        <v>59.639444444444443</v>
      </c>
      <c r="M51" s="97">
        <f t="shared" si="13"/>
        <v>17.891833333333334</v>
      </c>
      <c r="N51" s="97">
        <v>0</v>
      </c>
      <c r="O51" s="170">
        <f t="shared" si="17"/>
        <v>1422.6989472222224</v>
      </c>
      <c r="P51" s="97">
        <v>189.6</v>
      </c>
      <c r="Q51" s="97">
        <f t="shared" si="14"/>
        <v>462</v>
      </c>
      <c r="R51" s="97">
        <v>163.29999999999998</v>
      </c>
      <c r="S51" s="97">
        <v>5.87</v>
      </c>
      <c r="T51" s="97">
        <v>0</v>
      </c>
      <c r="U51" s="144">
        <f t="shared" si="15"/>
        <v>820.77</v>
      </c>
      <c r="V51" s="232">
        <f t="shared" si="16"/>
        <v>4390.4889472222221</v>
      </c>
      <c r="X51" s="366"/>
    </row>
    <row r="52" spans="1:24" s="173" customFormat="1" ht="12.75">
      <c r="A52" s="194">
        <v>47</v>
      </c>
      <c r="B52" s="66" t="s">
        <v>643</v>
      </c>
      <c r="C52" s="96">
        <v>1</v>
      </c>
      <c r="D52" s="352">
        <v>2147.02</v>
      </c>
      <c r="E52" s="165">
        <f t="shared" si="5"/>
        <v>2147.02</v>
      </c>
      <c r="F52" s="169">
        <f t="shared" si="6"/>
        <v>653.94650833333344</v>
      </c>
      <c r="G52" s="97">
        <f t="shared" si="7"/>
        <v>25.644961111111115</v>
      </c>
      <c r="H52" s="97">
        <f t="shared" si="8"/>
        <v>205.15968888888892</v>
      </c>
      <c r="I52" s="97">
        <f t="shared" si="9"/>
        <v>102.57984444444446</v>
      </c>
      <c r="J52" s="97">
        <f t="shared" si="10"/>
        <v>178.91833333333332</v>
      </c>
      <c r="K52" s="97">
        <f t="shared" si="11"/>
        <v>178.91833333333332</v>
      </c>
      <c r="L52" s="97">
        <f t="shared" si="12"/>
        <v>59.639444444444443</v>
      </c>
      <c r="M52" s="97">
        <f t="shared" si="13"/>
        <v>17.891833333333334</v>
      </c>
      <c r="N52" s="97">
        <v>0</v>
      </c>
      <c r="O52" s="170">
        <f t="shared" si="17"/>
        <v>1422.6989472222224</v>
      </c>
      <c r="P52" s="97">
        <v>144</v>
      </c>
      <c r="Q52" s="97">
        <f t="shared" si="14"/>
        <v>462</v>
      </c>
      <c r="R52" s="97">
        <v>338.77849999999995</v>
      </c>
      <c r="S52" s="97">
        <v>5.87</v>
      </c>
      <c r="T52" s="97">
        <v>0</v>
      </c>
      <c r="U52" s="144">
        <f t="shared" si="15"/>
        <v>950.6484999999999</v>
      </c>
      <c r="V52" s="232">
        <f t="shared" si="16"/>
        <v>4520.3674472222228</v>
      </c>
      <c r="X52" s="366"/>
    </row>
    <row r="53" spans="1:24" s="173" customFormat="1" ht="12.75">
      <c r="A53" s="194">
        <v>48</v>
      </c>
      <c r="B53" s="66" t="s">
        <v>545</v>
      </c>
      <c r="C53" s="96">
        <v>9</v>
      </c>
      <c r="D53" s="352">
        <v>10833.931788750002</v>
      </c>
      <c r="E53" s="165">
        <f t="shared" si="5"/>
        <v>97505.386098750023</v>
      </c>
      <c r="F53" s="169">
        <f t="shared" si="6"/>
        <v>29698.515515910942</v>
      </c>
      <c r="G53" s="97">
        <f t="shared" si="7"/>
        <v>1164.6476672906251</v>
      </c>
      <c r="H53" s="97">
        <f t="shared" si="8"/>
        <v>9317.181338325001</v>
      </c>
      <c r="I53" s="97">
        <f t="shared" si="9"/>
        <v>4658.5906691625005</v>
      </c>
      <c r="J53" s="97">
        <f t="shared" si="10"/>
        <v>8125.4488415625019</v>
      </c>
      <c r="K53" s="97">
        <f t="shared" si="11"/>
        <v>8125.4488415625019</v>
      </c>
      <c r="L53" s="97">
        <f t="shared" si="12"/>
        <v>2708.4829471875005</v>
      </c>
      <c r="M53" s="97">
        <f t="shared" si="13"/>
        <v>812.54488415625019</v>
      </c>
      <c r="N53" s="97">
        <v>0</v>
      </c>
      <c r="O53" s="170">
        <f t="shared" si="17"/>
        <v>64610.860705157815</v>
      </c>
      <c r="P53" s="97"/>
      <c r="Q53" s="97">
        <f t="shared" si="14"/>
        <v>4158</v>
      </c>
      <c r="R53" s="97">
        <v>2276.9999999999995</v>
      </c>
      <c r="S53" s="97">
        <f>9.8*C53</f>
        <v>88.2</v>
      </c>
      <c r="T53" s="97">
        <v>8824.0499999999993</v>
      </c>
      <c r="U53" s="144">
        <f t="shared" si="15"/>
        <v>15347.25</v>
      </c>
      <c r="V53" s="232">
        <f t="shared" si="16"/>
        <v>177463.49680390785</v>
      </c>
      <c r="X53" s="366"/>
    </row>
    <row r="54" spans="1:24" s="173" customFormat="1" ht="22.5">
      <c r="A54" s="194">
        <v>49</v>
      </c>
      <c r="B54" s="66" t="s">
        <v>546</v>
      </c>
      <c r="C54" s="96">
        <v>2</v>
      </c>
      <c r="D54" s="352">
        <v>10212.307008749998</v>
      </c>
      <c r="E54" s="165">
        <f t="shared" si="5"/>
        <v>20424.614017499996</v>
      </c>
      <c r="F54" s="169">
        <f t="shared" si="6"/>
        <v>6220.9970194968737</v>
      </c>
      <c r="G54" s="97">
        <f t="shared" si="7"/>
        <v>243.96066743124993</v>
      </c>
      <c r="H54" s="97">
        <f t="shared" si="8"/>
        <v>1951.6853394499994</v>
      </c>
      <c r="I54" s="97">
        <f t="shared" si="9"/>
        <v>975.84266972499972</v>
      </c>
      <c r="J54" s="97">
        <f t="shared" si="10"/>
        <v>1702.0511681249998</v>
      </c>
      <c r="K54" s="97">
        <f t="shared" si="11"/>
        <v>1702.0511681249998</v>
      </c>
      <c r="L54" s="97">
        <f t="shared" si="12"/>
        <v>567.35038937499996</v>
      </c>
      <c r="M54" s="97">
        <f t="shared" si="13"/>
        <v>170.20511681249997</v>
      </c>
      <c r="N54" s="97">
        <v>0</v>
      </c>
      <c r="O54" s="170">
        <f t="shared" si="17"/>
        <v>13534.14353854062</v>
      </c>
      <c r="P54" s="97"/>
      <c r="Q54" s="97">
        <f t="shared" si="14"/>
        <v>924</v>
      </c>
      <c r="R54" s="97">
        <v>393.16199999999998</v>
      </c>
      <c r="S54" s="97">
        <f>9.8*C54</f>
        <v>19.600000000000001</v>
      </c>
      <c r="T54" s="97">
        <v>1848.38</v>
      </c>
      <c r="U54" s="144">
        <f t="shared" si="15"/>
        <v>3185.1419999999998</v>
      </c>
      <c r="V54" s="232">
        <f t="shared" si="16"/>
        <v>37143.899556040618</v>
      </c>
      <c r="X54" s="366"/>
    </row>
    <row r="55" spans="1:24" s="173" customFormat="1" ht="22.5">
      <c r="A55" s="194">
        <v>50</v>
      </c>
      <c r="B55" s="66" t="s">
        <v>547</v>
      </c>
      <c r="C55" s="96">
        <v>12</v>
      </c>
      <c r="D55" s="352">
        <v>9945.8947743750014</v>
      </c>
      <c r="E55" s="165">
        <f t="shared" si="5"/>
        <v>119350.73729250001</v>
      </c>
      <c r="F55" s="169">
        <f t="shared" si="6"/>
        <v>36352.245400340631</v>
      </c>
      <c r="G55" s="97">
        <f t="shared" si="7"/>
        <v>1425.5782509937501</v>
      </c>
      <c r="H55" s="97">
        <f t="shared" si="8"/>
        <v>11404.626007950001</v>
      </c>
      <c r="I55" s="97">
        <f t="shared" si="9"/>
        <v>5702.3130039750004</v>
      </c>
      <c r="J55" s="97">
        <f t="shared" si="10"/>
        <v>9945.8947743750014</v>
      </c>
      <c r="K55" s="97">
        <f t="shared" si="11"/>
        <v>9945.8947743750014</v>
      </c>
      <c r="L55" s="97">
        <f t="shared" si="12"/>
        <v>3315.2982581250003</v>
      </c>
      <c r="M55" s="97">
        <f t="shared" si="13"/>
        <v>994.58947743750014</v>
      </c>
      <c r="N55" s="97">
        <v>0</v>
      </c>
      <c r="O55" s="170">
        <f t="shared" si="17"/>
        <v>79086.439947571882</v>
      </c>
      <c r="P55" s="97"/>
      <c r="Q55" s="97">
        <f t="shared" si="14"/>
        <v>5544</v>
      </c>
      <c r="R55" s="97">
        <v>2057.58</v>
      </c>
      <c r="S55" s="97">
        <f>9.8*C55</f>
        <v>117.60000000000001</v>
      </c>
      <c r="T55" s="97">
        <v>10800.96</v>
      </c>
      <c r="U55" s="144">
        <f t="shared" si="15"/>
        <v>18520.14</v>
      </c>
      <c r="V55" s="232">
        <f t="shared" si="16"/>
        <v>216957.31724007189</v>
      </c>
      <c r="X55" s="366"/>
    </row>
    <row r="56" spans="1:24" s="173" customFormat="1" ht="12.75">
      <c r="A56" s="194">
        <v>51</v>
      </c>
      <c r="B56" s="66" t="s">
        <v>548</v>
      </c>
      <c r="C56" s="96">
        <v>57</v>
      </c>
      <c r="D56" s="352">
        <v>8880.2684381250001</v>
      </c>
      <c r="E56" s="165">
        <f t="shared" si="5"/>
        <v>506175.30097312503</v>
      </c>
      <c r="F56" s="169">
        <f t="shared" si="6"/>
        <v>154172.56042139768</v>
      </c>
      <c r="G56" s="97">
        <f t="shared" si="7"/>
        <v>6045.9827616234379</v>
      </c>
      <c r="H56" s="97">
        <f t="shared" si="8"/>
        <v>48367.862092987503</v>
      </c>
      <c r="I56" s="97">
        <f t="shared" si="9"/>
        <v>24183.931046493752</v>
      </c>
      <c r="J56" s="97">
        <f t="shared" si="10"/>
        <v>42181.27508109375</v>
      </c>
      <c r="K56" s="97">
        <f t="shared" si="11"/>
        <v>42181.27508109375</v>
      </c>
      <c r="L56" s="97">
        <f t="shared" si="12"/>
        <v>14060.42502703125</v>
      </c>
      <c r="M56" s="97">
        <f t="shared" si="13"/>
        <v>4218.1275081093745</v>
      </c>
      <c r="N56" s="97">
        <v>0</v>
      </c>
      <c r="O56" s="170">
        <f t="shared" si="17"/>
        <v>335411.43901983055</v>
      </c>
      <c r="P56" s="97"/>
      <c r="Q56" s="97">
        <f t="shared" si="14"/>
        <v>26334</v>
      </c>
      <c r="R56" s="97">
        <v>20123.849999999999</v>
      </c>
      <c r="S56" s="97">
        <f>9.8*C56</f>
        <v>558.6</v>
      </c>
      <c r="T56" s="97">
        <v>45807.479999999996</v>
      </c>
      <c r="U56" s="144">
        <f t="shared" si="15"/>
        <v>92823.93</v>
      </c>
      <c r="V56" s="232">
        <f t="shared" si="16"/>
        <v>934410.66999295563</v>
      </c>
      <c r="X56" s="366"/>
    </row>
    <row r="57" spans="1:24" s="173" customFormat="1" ht="12.75">
      <c r="A57" s="194">
        <v>52</v>
      </c>
      <c r="B57" s="66" t="s">
        <v>549</v>
      </c>
      <c r="C57" s="96">
        <v>1</v>
      </c>
      <c r="D57" s="352">
        <v>9931.5542812500007</v>
      </c>
      <c r="E57" s="165">
        <f t="shared" si="5"/>
        <v>9931.5542812500007</v>
      </c>
      <c r="F57" s="169">
        <f t="shared" si="6"/>
        <v>3024.9859081640625</v>
      </c>
      <c r="G57" s="97">
        <f t="shared" si="7"/>
        <v>118.62689835937499</v>
      </c>
      <c r="H57" s="97">
        <f t="shared" si="8"/>
        <v>949.01518687499993</v>
      </c>
      <c r="I57" s="97">
        <f t="shared" si="9"/>
        <v>474.50759343749996</v>
      </c>
      <c r="J57" s="97">
        <f t="shared" si="10"/>
        <v>827.6295234375001</v>
      </c>
      <c r="K57" s="97">
        <f t="shared" si="11"/>
        <v>827.6295234375001</v>
      </c>
      <c r="L57" s="97">
        <f t="shared" si="12"/>
        <v>275.87650781250005</v>
      </c>
      <c r="M57" s="97">
        <f t="shared" si="13"/>
        <v>82.762952343750001</v>
      </c>
      <c r="N57" s="97">
        <v>0</v>
      </c>
      <c r="O57" s="170">
        <f t="shared" si="17"/>
        <v>6581.034093867187</v>
      </c>
      <c r="P57" s="97">
        <v>0</v>
      </c>
      <c r="Q57" s="97">
        <f t="shared" si="14"/>
        <v>462</v>
      </c>
      <c r="R57" s="97">
        <v>338.89349999999996</v>
      </c>
      <c r="S57" s="97">
        <v>5.87</v>
      </c>
      <c r="T57" s="97">
        <v>0</v>
      </c>
      <c r="U57" s="144">
        <f t="shared" si="15"/>
        <v>806.76349999999991</v>
      </c>
      <c r="V57" s="232">
        <f t="shared" si="16"/>
        <v>17319.351875117187</v>
      </c>
      <c r="X57" s="366"/>
    </row>
    <row r="58" spans="1:24" s="173" customFormat="1" ht="12.75">
      <c r="A58" s="194">
        <v>53</v>
      </c>
      <c r="B58" s="66" t="s">
        <v>550</v>
      </c>
      <c r="C58" s="96">
        <v>1</v>
      </c>
      <c r="D58" s="352">
        <v>7648.172595</v>
      </c>
      <c r="E58" s="165">
        <f t="shared" si="5"/>
        <v>7648.172595</v>
      </c>
      <c r="F58" s="169">
        <f t="shared" si="6"/>
        <v>2329.5059028937499</v>
      </c>
      <c r="G58" s="97">
        <f t="shared" si="7"/>
        <v>91.3531726625</v>
      </c>
      <c r="H58" s="97">
        <f t="shared" si="8"/>
        <v>730.8253813</v>
      </c>
      <c r="I58" s="97">
        <f t="shared" si="9"/>
        <v>365.41269065</v>
      </c>
      <c r="J58" s="97">
        <f t="shared" si="10"/>
        <v>637.34771624999996</v>
      </c>
      <c r="K58" s="97">
        <f t="shared" si="11"/>
        <v>637.34771624999996</v>
      </c>
      <c r="L58" s="97">
        <f t="shared" si="12"/>
        <v>212.44923874999998</v>
      </c>
      <c r="M58" s="97">
        <f t="shared" si="13"/>
        <v>63.734771624999993</v>
      </c>
      <c r="N58" s="97">
        <v>0</v>
      </c>
      <c r="O58" s="170">
        <f t="shared" si="17"/>
        <v>5067.9765903812504</v>
      </c>
      <c r="P58" s="97">
        <v>0</v>
      </c>
      <c r="Q58" s="97">
        <f t="shared" si="14"/>
        <v>462</v>
      </c>
      <c r="R58" s="97">
        <v>338.89349999999996</v>
      </c>
      <c r="S58" s="97">
        <v>5.87</v>
      </c>
      <c r="T58" s="97">
        <v>93.7</v>
      </c>
      <c r="U58" s="144">
        <f t="shared" si="15"/>
        <v>900.46349999999995</v>
      </c>
      <c r="V58" s="232">
        <f t="shared" si="16"/>
        <v>13616.612685381251</v>
      </c>
      <c r="X58" s="366"/>
    </row>
    <row r="59" spans="1:24" s="173" customFormat="1" ht="12.75">
      <c r="A59" s="194">
        <v>54</v>
      </c>
      <c r="B59" s="66" t="s">
        <v>551</v>
      </c>
      <c r="C59" s="96">
        <v>1</v>
      </c>
      <c r="D59" s="352">
        <v>3114.0680287499995</v>
      </c>
      <c r="E59" s="165">
        <f t="shared" si="5"/>
        <v>3114.0680287499995</v>
      </c>
      <c r="F59" s="169">
        <f t="shared" si="6"/>
        <v>948.49322042343738</v>
      </c>
      <c r="G59" s="97">
        <f t="shared" si="7"/>
        <v>37.195812565624998</v>
      </c>
      <c r="H59" s="97">
        <f t="shared" si="8"/>
        <v>297.56650052499998</v>
      </c>
      <c r="I59" s="97">
        <f t="shared" si="9"/>
        <v>148.78325026249999</v>
      </c>
      <c r="J59" s="97">
        <f t="shared" si="10"/>
        <v>259.50566906249998</v>
      </c>
      <c r="K59" s="97">
        <f t="shared" si="11"/>
        <v>259.50566906249998</v>
      </c>
      <c r="L59" s="97">
        <f t="shared" si="12"/>
        <v>86.501889687499997</v>
      </c>
      <c r="M59" s="97">
        <f t="shared" si="13"/>
        <v>25.950566906249996</v>
      </c>
      <c r="N59" s="97">
        <v>0</v>
      </c>
      <c r="O59" s="170">
        <f t="shared" si="17"/>
        <v>2063.5025784953118</v>
      </c>
      <c r="P59" s="97">
        <v>144</v>
      </c>
      <c r="Q59" s="97">
        <f t="shared" si="14"/>
        <v>462</v>
      </c>
      <c r="R59" s="97">
        <v>163.29999999999998</v>
      </c>
      <c r="S59" s="97">
        <v>5.87</v>
      </c>
      <c r="T59" s="97">
        <v>0</v>
      </c>
      <c r="U59" s="144">
        <f t="shared" si="15"/>
        <v>775.17</v>
      </c>
      <c r="V59" s="232">
        <f t="shared" si="16"/>
        <v>5952.7406072453114</v>
      </c>
      <c r="X59" s="366"/>
    </row>
    <row r="60" spans="1:24" s="173" customFormat="1" ht="12.75">
      <c r="A60" s="194">
        <v>55</v>
      </c>
      <c r="B60" s="66" t="s">
        <v>552</v>
      </c>
      <c r="C60" s="96">
        <v>1</v>
      </c>
      <c r="D60" s="352">
        <v>2856.0521587500002</v>
      </c>
      <c r="E60" s="165">
        <f t="shared" si="5"/>
        <v>2856.0521587500002</v>
      </c>
      <c r="F60" s="169">
        <f t="shared" si="6"/>
        <v>869.9058866859375</v>
      </c>
      <c r="G60" s="97">
        <f t="shared" si="7"/>
        <v>34.113956340625002</v>
      </c>
      <c r="H60" s="97">
        <f t="shared" si="8"/>
        <v>272.91165072500002</v>
      </c>
      <c r="I60" s="97">
        <f t="shared" si="9"/>
        <v>136.45582536250001</v>
      </c>
      <c r="J60" s="97">
        <f t="shared" si="10"/>
        <v>238.00434656250002</v>
      </c>
      <c r="K60" s="97">
        <f t="shared" si="11"/>
        <v>238.00434656250002</v>
      </c>
      <c r="L60" s="97">
        <f t="shared" si="12"/>
        <v>79.334782187500011</v>
      </c>
      <c r="M60" s="97">
        <f t="shared" si="13"/>
        <v>23.800434656250001</v>
      </c>
      <c r="N60" s="97">
        <v>0</v>
      </c>
      <c r="O60" s="170">
        <f t="shared" si="17"/>
        <v>1892.5312290828126</v>
      </c>
      <c r="P60" s="97">
        <v>266.38</v>
      </c>
      <c r="Q60" s="97">
        <f t="shared" si="14"/>
        <v>462</v>
      </c>
      <c r="R60" s="97">
        <v>187.22</v>
      </c>
      <c r="S60" s="97">
        <v>5.87</v>
      </c>
      <c r="T60" s="97">
        <v>0</v>
      </c>
      <c r="U60" s="144">
        <f t="shared" si="15"/>
        <v>921.47</v>
      </c>
      <c r="V60" s="232">
        <f t="shared" si="16"/>
        <v>5670.0533878328133</v>
      </c>
      <c r="X60" s="366"/>
    </row>
    <row r="61" spans="1:24" s="173" customFormat="1" ht="12.75">
      <c r="A61" s="194">
        <v>56</v>
      </c>
      <c r="B61" s="66" t="s">
        <v>553</v>
      </c>
      <c r="C61" s="96">
        <v>1</v>
      </c>
      <c r="D61" s="352">
        <v>2856.0521587500002</v>
      </c>
      <c r="E61" s="165">
        <f t="shared" si="5"/>
        <v>2856.0521587500002</v>
      </c>
      <c r="F61" s="169">
        <f t="shared" si="6"/>
        <v>869.9058866859375</v>
      </c>
      <c r="G61" s="97">
        <f t="shared" si="7"/>
        <v>34.113956340625002</v>
      </c>
      <c r="H61" s="97">
        <f t="shared" si="8"/>
        <v>272.91165072500002</v>
      </c>
      <c r="I61" s="97">
        <f t="shared" si="9"/>
        <v>136.45582536250001</v>
      </c>
      <c r="J61" s="97">
        <f t="shared" si="10"/>
        <v>238.00434656250002</v>
      </c>
      <c r="K61" s="97">
        <f t="shared" si="11"/>
        <v>238.00434656250002</v>
      </c>
      <c r="L61" s="97">
        <f t="shared" si="12"/>
        <v>79.334782187500011</v>
      </c>
      <c r="M61" s="97">
        <f t="shared" si="13"/>
        <v>23.800434656250001</v>
      </c>
      <c r="N61" s="97">
        <v>0</v>
      </c>
      <c r="O61" s="170">
        <f t="shared" si="17"/>
        <v>1892.5312290828126</v>
      </c>
      <c r="P61" s="97">
        <v>144</v>
      </c>
      <c r="Q61" s="97">
        <f t="shared" si="14"/>
        <v>462</v>
      </c>
      <c r="R61" s="97">
        <v>290.19099999999997</v>
      </c>
      <c r="S61" s="97">
        <v>5.87</v>
      </c>
      <c r="T61" s="97">
        <v>0</v>
      </c>
      <c r="U61" s="144">
        <f t="shared" si="15"/>
        <v>902.06100000000004</v>
      </c>
      <c r="V61" s="232">
        <f t="shared" si="16"/>
        <v>5650.6443878328128</v>
      </c>
      <c r="X61" s="366"/>
    </row>
    <row r="62" spans="1:24" s="173" customFormat="1" ht="12.75">
      <c r="A62" s="194">
        <v>57</v>
      </c>
      <c r="B62" s="66" t="s">
        <v>554</v>
      </c>
      <c r="C62" s="96">
        <v>1</v>
      </c>
      <c r="D62" s="352">
        <v>20989.724371875</v>
      </c>
      <c r="E62" s="165">
        <f t="shared" si="5"/>
        <v>20989.724371875</v>
      </c>
      <c r="F62" s="169">
        <f t="shared" si="6"/>
        <v>6393.1202149335941</v>
      </c>
      <c r="G62" s="97">
        <f t="shared" si="7"/>
        <v>250.71059666406251</v>
      </c>
      <c r="H62" s="97">
        <f t="shared" si="8"/>
        <v>2005.6847733125001</v>
      </c>
      <c r="I62" s="97">
        <f t="shared" si="9"/>
        <v>1002.84238665625</v>
      </c>
      <c r="J62" s="97">
        <f t="shared" si="10"/>
        <v>1749.14369765625</v>
      </c>
      <c r="K62" s="97">
        <f t="shared" si="11"/>
        <v>1749.14369765625</v>
      </c>
      <c r="L62" s="97">
        <f t="shared" si="12"/>
        <v>583.04789921874999</v>
      </c>
      <c r="M62" s="97">
        <f t="shared" si="13"/>
        <v>174.914369765625</v>
      </c>
      <c r="N62" s="97">
        <v>0</v>
      </c>
      <c r="O62" s="170">
        <f t="shared" si="17"/>
        <v>13908.607635863282</v>
      </c>
      <c r="P62" s="97">
        <v>0</v>
      </c>
      <c r="Q62" s="97">
        <f t="shared" si="14"/>
        <v>462</v>
      </c>
      <c r="R62" s="97">
        <v>704.00699999999983</v>
      </c>
      <c r="S62" s="97">
        <v>9.8000000000000007</v>
      </c>
      <c r="T62" s="97">
        <v>1899.53</v>
      </c>
      <c r="U62" s="144">
        <f t="shared" si="15"/>
        <v>3075.3369999999995</v>
      </c>
      <c r="V62" s="232">
        <f t="shared" si="16"/>
        <v>37973.669007738281</v>
      </c>
      <c r="X62" s="366"/>
    </row>
    <row r="63" spans="1:24" s="173" customFormat="1" ht="12.75">
      <c r="A63" s="194">
        <v>58</v>
      </c>
      <c r="B63" s="66" t="s">
        <v>555</v>
      </c>
      <c r="C63" s="96">
        <v>1</v>
      </c>
      <c r="D63" s="352">
        <v>12432.382593750001</v>
      </c>
      <c r="E63" s="165">
        <f t="shared" si="5"/>
        <v>12432.382593750001</v>
      </c>
      <c r="F63" s="169">
        <f t="shared" si="6"/>
        <v>3786.6965316796877</v>
      </c>
      <c r="G63" s="97">
        <f t="shared" si="7"/>
        <v>148.49790320312502</v>
      </c>
      <c r="H63" s="97">
        <f t="shared" si="8"/>
        <v>1187.9832256250002</v>
      </c>
      <c r="I63" s="97">
        <f t="shared" si="9"/>
        <v>593.99161281250008</v>
      </c>
      <c r="J63" s="97">
        <f t="shared" si="10"/>
        <v>1036.0318828125</v>
      </c>
      <c r="K63" s="97">
        <f t="shared" si="11"/>
        <v>1036.0318828125</v>
      </c>
      <c r="L63" s="97">
        <f t="shared" si="12"/>
        <v>345.34396093750001</v>
      </c>
      <c r="M63" s="97">
        <f t="shared" si="13"/>
        <v>103.60318828125001</v>
      </c>
      <c r="N63" s="97">
        <v>0</v>
      </c>
      <c r="O63" s="170">
        <f t="shared" si="17"/>
        <v>8238.1801881640622</v>
      </c>
      <c r="P63" s="97">
        <v>0</v>
      </c>
      <c r="Q63" s="97">
        <f t="shared" si="14"/>
        <v>462</v>
      </c>
      <c r="R63" s="97">
        <v>250.7</v>
      </c>
      <c r="S63" s="97">
        <v>9.8000000000000007</v>
      </c>
      <c r="T63" s="97">
        <v>1125.0999999999999</v>
      </c>
      <c r="U63" s="144">
        <f t="shared" si="15"/>
        <v>1847.6</v>
      </c>
      <c r="V63" s="232">
        <f t="shared" si="16"/>
        <v>22518.162781914063</v>
      </c>
      <c r="X63" s="366"/>
    </row>
    <row r="64" spans="1:24" s="173" customFormat="1" ht="12.75">
      <c r="A64" s="194">
        <v>59</v>
      </c>
      <c r="B64" s="66"/>
      <c r="C64" s="96"/>
      <c r="D64" s="352"/>
      <c r="E64" s="165">
        <f t="shared" si="5"/>
        <v>0</v>
      </c>
      <c r="F64" s="169">
        <f t="shared" si="6"/>
        <v>0</v>
      </c>
      <c r="G64" s="97">
        <f t="shared" si="7"/>
        <v>0</v>
      </c>
      <c r="H64" s="97">
        <f t="shared" si="8"/>
        <v>0</v>
      </c>
      <c r="I64" s="97">
        <f t="shared" si="9"/>
        <v>0</v>
      </c>
      <c r="J64" s="97">
        <f t="shared" si="10"/>
        <v>0</v>
      </c>
      <c r="K64" s="97">
        <f t="shared" si="11"/>
        <v>0</v>
      </c>
      <c r="L64" s="97">
        <f t="shared" si="12"/>
        <v>0</v>
      </c>
      <c r="M64" s="97">
        <f t="shared" si="13"/>
        <v>0</v>
      </c>
      <c r="N64" s="97">
        <v>0</v>
      </c>
      <c r="O64" s="170">
        <f t="shared" si="17"/>
        <v>0</v>
      </c>
      <c r="P64" s="97">
        <v>0</v>
      </c>
      <c r="Q64" s="97">
        <f t="shared" si="14"/>
        <v>0</v>
      </c>
      <c r="R64" s="97">
        <v>0</v>
      </c>
      <c r="S64" s="97">
        <f>9.8*C64</f>
        <v>0</v>
      </c>
      <c r="T64" s="97">
        <v>0</v>
      </c>
      <c r="U64" s="144">
        <f t="shared" si="15"/>
        <v>0</v>
      </c>
      <c r="V64" s="232">
        <f t="shared" si="16"/>
        <v>0</v>
      </c>
    </row>
    <row r="65" spans="1:23" s="173" customFormat="1" ht="13.5" thickBot="1">
      <c r="A65" s="194">
        <v>60</v>
      </c>
      <c r="B65" s="66" t="s">
        <v>545</v>
      </c>
      <c r="C65" s="96">
        <v>7</v>
      </c>
      <c r="D65" s="352">
        <v>10833.93</v>
      </c>
      <c r="E65" s="165">
        <f t="shared" si="5"/>
        <v>75837.510000000009</v>
      </c>
      <c r="F65" s="169">
        <f t="shared" si="6"/>
        <v>23098.841587500003</v>
      </c>
      <c r="G65" s="97">
        <f t="shared" si="7"/>
        <v>905.83692500000006</v>
      </c>
      <c r="H65" s="97">
        <f t="shared" si="8"/>
        <v>7246.6954000000005</v>
      </c>
      <c r="I65" s="97">
        <f t="shared" si="9"/>
        <v>3623.3477000000003</v>
      </c>
      <c r="J65" s="97">
        <f t="shared" si="10"/>
        <v>6319.7925000000005</v>
      </c>
      <c r="K65" s="97">
        <f t="shared" si="11"/>
        <v>6319.7925000000005</v>
      </c>
      <c r="L65" s="97">
        <f t="shared" si="12"/>
        <v>2106.5975000000003</v>
      </c>
      <c r="M65" s="97">
        <f t="shared" si="13"/>
        <v>631.97924999999998</v>
      </c>
      <c r="N65" s="97">
        <v>0</v>
      </c>
      <c r="O65" s="170">
        <f t="shared" si="17"/>
        <v>50252.883362500012</v>
      </c>
      <c r="P65" s="97"/>
      <c r="Q65" s="97">
        <f t="shared" si="14"/>
        <v>3234</v>
      </c>
      <c r="R65" s="97">
        <v>3328.4335000000001</v>
      </c>
      <c r="S65" s="97">
        <f>9.8*C65</f>
        <v>68.600000000000009</v>
      </c>
      <c r="T65" s="97">
        <v>6863.15</v>
      </c>
      <c r="U65" s="144">
        <f t="shared" si="15"/>
        <v>13494.183499999999</v>
      </c>
      <c r="V65" s="232">
        <f t="shared" si="16"/>
        <v>139584.57686250002</v>
      </c>
    </row>
    <row r="66" spans="1:23" s="173" customFormat="1" ht="12.75" hidden="1">
      <c r="A66" s="194">
        <v>61</v>
      </c>
      <c r="B66" s="66"/>
      <c r="C66" s="96"/>
      <c r="D66" s="112">
        <v>0</v>
      </c>
      <c r="E66" s="165">
        <f t="shared" si="5"/>
        <v>0</v>
      </c>
      <c r="F66" s="169">
        <v>0</v>
      </c>
      <c r="G66" s="97">
        <v>0</v>
      </c>
      <c r="H66" s="97">
        <v>0</v>
      </c>
      <c r="I66" s="97">
        <v>0</v>
      </c>
      <c r="J66" s="97">
        <v>0</v>
      </c>
      <c r="K66" s="97">
        <v>0</v>
      </c>
      <c r="L66" s="97">
        <v>0</v>
      </c>
      <c r="M66" s="97">
        <f t="shared" ref="M66:M70" si="18">E66/12</f>
        <v>0</v>
      </c>
      <c r="N66" s="97">
        <v>0</v>
      </c>
      <c r="O66" s="170">
        <f t="shared" si="17"/>
        <v>0</v>
      </c>
      <c r="P66" s="97">
        <v>0</v>
      </c>
      <c r="Q66" s="97">
        <v>0</v>
      </c>
      <c r="R66" s="97">
        <v>0</v>
      </c>
      <c r="S66" s="97">
        <v>0</v>
      </c>
      <c r="T66" s="97">
        <v>0</v>
      </c>
      <c r="U66" s="144">
        <f t="shared" si="15"/>
        <v>0</v>
      </c>
      <c r="V66" s="232">
        <f t="shared" si="16"/>
        <v>0</v>
      </c>
      <c r="W66" s="173">
        <v>10833.931788750002</v>
      </c>
    </row>
    <row r="67" spans="1:23" s="173" customFormat="1" ht="12.75" hidden="1">
      <c r="A67" s="194">
        <v>62</v>
      </c>
      <c r="B67" s="66"/>
      <c r="C67" s="96"/>
      <c r="D67" s="112">
        <v>0</v>
      </c>
      <c r="E67" s="165">
        <f t="shared" si="5"/>
        <v>0</v>
      </c>
      <c r="F67" s="169">
        <v>0</v>
      </c>
      <c r="G67" s="97">
        <v>0</v>
      </c>
      <c r="H67" s="97">
        <v>0</v>
      </c>
      <c r="I67" s="97">
        <v>0</v>
      </c>
      <c r="J67" s="97">
        <v>0</v>
      </c>
      <c r="K67" s="97">
        <v>0</v>
      </c>
      <c r="L67" s="97">
        <v>0</v>
      </c>
      <c r="M67" s="97">
        <f t="shared" si="18"/>
        <v>0</v>
      </c>
      <c r="N67" s="97">
        <v>0</v>
      </c>
      <c r="O67" s="170">
        <f t="shared" si="17"/>
        <v>0</v>
      </c>
      <c r="P67" s="97">
        <v>0</v>
      </c>
      <c r="Q67" s="97">
        <v>0</v>
      </c>
      <c r="R67" s="97">
        <v>0</v>
      </c>
      <c r="S67" s="97">
        <v>0</v>
      </c>
      <c r="T67" s="97">
        <v>0</v>
      </c>
      <c r="U67" s="144">
        <f t="shared" si="15"/>
        <v>0</v>
      </c>
      <c r="V67" s="232">
        <f t="shared" si="16"/>
        <v>0</v>
      </c>
    </row>
    <row r="68" spans="1:23" s="173" customFormat="1" ht="12.75" hidden="1">
      <c r="A68" s="194">
        <v>63</v>
      </c>
      <c r="B68" s="66"/>
      <c r="C68" s="96"/>
      <c r="D68" s="112">
        <v>0</v>
      </c>
      <c r="E68" s="165">
        <f t="shared" si="5"/>
        <v>0</v>
      </c>
      <c r="F68" s="169">
        <v>0</v>
      </c>
      <c r="G68" s="97">
        <v>0</v>
      </c>
      <c r="H68" s="97">
        <v>0</v>
      </c>
      <c r="I68" s="97">
        <v>0</v>
      </c>
      <c r="J68" s="97">
        <v>0</v>
      </c>
      <c r="K68" s="97">
        <v>0</v>
      </c>
      <c r="L68" s="97">
        <v>0</v>
      </c>
      <c r="M68" s="97">
        <f t="shared" si="18"/>
        <v>0</v>
      </c>
      <c r="N68" s="97">
        <v>0</v>
      </c>
      <c r="O68" s="170">
        <f t="shared" si="17"/>
        <v>0</v>
      </c>
      <c r="P68" s="97">
        <v>0</v>
      </c>
      <c r="Q68" s="97">
        <v>0</v>
      </c>
      <c r="R68" s="97">
        <v>0</v>
      </c>
      <c r="S68" s="97">
        <v>0</v>
      </c>
      <c r="T68" s="97">
        <v>0</v>
      </c>
      <c r="U68" s="144">
        <f t="shared" si="15"/>
        <v>0</v>
      </c>
      <c r="V68" s="232">
        <f t="shared" si="16"/>
        <v>0</v>
      </c>
    </row>
    <row r="69" spans="1:23" s="173" customFormat="1" ht="12.75" hidden="1">
      <c r="A69" s="194">
        <v>64</v>
      </c>
      <c r="B69" s="66"/>
      <c r="C69" s="96"/>
      <c r="D69" s="112">
        <v>0</v>
      </c>
      <c r="E69" s="165">
        <f t="shared" si="5"/>
        <v>0</v>
      </c>
      <c r="F69" s="169">
        <v>0</v>
      </c>
      <c r="G69" s="97">
        <v>0</v>
      </c>
      <c r="H69" s="97">
        <v>0</v>
      </c>
      <c r="I69" s="97">
        <v>0</v>
      </c>
      <c r="J69" s="97">
        <v>0</v>
      </c>
      <c r="K69" s="97">
        <v>0</v>
      </c>
      <c r="L69" s="97">
        <v>0</v>
      </c>
      <c r="M69" s="97">
        <f t="shared" si="18"/>
        <v>0</v>
      </c>
      <c r="N69" s="97">
        <v>0</v>
      </c>
      <c r="O69" s="170">
        <f t="shared" si="17"/>
        <v>0</v>
      </c>
      <c r="P69" s="97">
        <v>0</v>
      </c>
      <c r="Q69" s="97">
        <v>0</v>
      </c>
      <c r="R69" s="97">
        <v>0</v>
      </c>
      <c r="S69" s="97">
        <v>0</v>
      </c>
      <c r="T69" s="97">
        <v>0</v>
      </c>
      <c r="U69" s="144">
        <f t="shared" si="15"/>
        <v>0</v>
      </c>
      <c r="V69" s="232">
        <f t="shared" si="16"/>
        <v>0</v>
      </c>
    </row>
    <row r="70" spans="1:23" s="173" customFormat="1" ht="12.75" hidden="1">
      <c r="A70" s="194">
        <v>65</v>
      </c>
      <c r="B70" s="66"/>
      <c r="C70" s="96"/>
      <c r="D70" s="112">
        <v>0</v>
      </c>
      <c r="E70" s="165">
        <f t="shared" si="5"/>
        <v>0</v>
      </c>
      <c r="F70" s="169">
        <v>0</v>
      </c>
      <c r="G70" s="97">
        <v>0</v>
      </c>
      <c r="H70" s="97">
        <v>0</v>
      </c>
      <c r="I70" s="97">
        <v>0</v>
      </c>
      <c r="J70" s="97">
        <v>0</v>
      </c>
      <c r="K70" s="97">
        <v>0</v>
      </c>
      <c r="L70" s="97">
        <v>0</v>
      </c>
      <c r="M70" s="97">
        <f t="shared" si="18"/>
        <v>0</v>
      </c>
      <c r="N70" s="97">
        <v>0</v>
      </c>
      <c r="O70" s="170">
        <f t="shared" si="17"/>
        <v>0</v>
      </c>
      <c r="P70" s="97">
        <v>0</v>
      </c>
      <c r="Q70" s="97">
        <v>0</v>
      </c>
      <c r="R70" s="97">
        <v>0</v>
      </c>
      <c r="S70" s="97">
        <v>0</v>
      </c>
      <c r="T70" s="97">
        <v>0</v>
      </c>
      <c r="U70" s="144">
        <f t="shared" si="15"/>
        <v>0</v>
      </c>
      <c r="V70" s="232">
        <f t="shared" si="16"/>
        <v>0</v>
      </c>
    </row>
    <row r="71" spans="1:23" s="173" customFormat="1" ht="12.75" hidden="1">
      <c r="A71" s="194">
        <v>66</v>
      </c>
      <c r="B71" s="66"/>
      <c r="C71" s="96"/>
      <c r="D71" s="112">
        <v>0</v>
      </c>
      <c r="E71" s="165">
        <f t="shared" ref="E71:E105" si="19">C71*D71</f>
        <v>0</v>
      </c>
      <c r="F71" s="169">
        <v>0</v>
      </c>
      <c r="G71" s="97">
        <v>0</v>
      </c>
      <c r="H71" s="97">
        <v>0</v>
      </c>
      <c r="I71" s="97">
        <v>0</v>
      </c>
      <c r="J71" s="97">
        <v>0</v>
      </c>
      <c r="K71" s="97">
        <v>0</v>
      </c>
      <c r="L71" s="97">
        <v>0</v>
      </c>
      <c r="M71" s="97">
        <f t="shared" ref="M71:M105" si="20">E71/12</f>
        <v>0</v>
      </c>
      <c r="N71" s="97">
        <v>0</v>
      </c>
      <c r="O71" s="170">
        <f t="shared" ref="O71:O105" si="21">SUM(F71:N71)</f>
        <v>0</v>
      </c>
      <c r="P71" s="97">
        <v>0</v>
      </c>
      <c r="Q71" s="97">
        <v>0</v>
      </c>
      <c r="R71" s="97">
        <v>0</v>
      </c>
      <c r="S71" s="97">
        <v>0</v>
      </c>
      <c r="T71" s="97">
        <v>0</v>
      </c>
      <c r="U71" s="144">
        <f t="shared" ref="U71:U105" si="22">SUM(P71:T71)</f>
        <v>0</v>
      </c>
      <c r="V71" s="232">
        <f t="shared" ref="V71:V105" si="23">E71+O71+U71</f>
        <v>0</v>
      </c>
    </row>
    <row r="72" spans="1:23" s="173" customFormat="1" ht="12.75" hidden="1">
      <c r="A72" s="194">
        <v>67</v>
      </c>
      <c r="B72" s="66"/>
      <c r="C72" s="96"/>
      <c r="D72" s="112">
        <v>0</v>
      </c>
      <c r="E72" s="165">
        <f t="shared" si="19"/>
        <v>0</v>
      </c>
      <c r="F72" s="169">
        <v>0</v>
      </c>
      <c r="G72" s="97">
        <v>0</v>
      </c>
      <c r="H72" s="97">
        <v>0</v>
      </c>
      <c r="I72" s="97">
        <v>0</v>
      </c>
      <c r="J72" s="97">
        <v>0</v>
      </c>
      <c r="K72" s="97">
        <v>0</v>
      </c>
      <c r="L72" s="97">
        <v>0</v>
      </c>
      <c r="M72" s="97">
        <f t="shared" si="20"/>
        <v>0</v>
      </c>
      <c r="N72" s="97">
        <v>0</v>
      </c>
      <c r="O72" s="170">
        <f t="shared" si="21"/>
        <v>0</v>
      </c>
      <c r="P72" s="97">
        <v>0</v>
      </c>
      <c r="Q72" s="97">
        <v>0</v>
      </c>
      <c r="R72" s="97">
        <v>0</v>
      </c>
      <c r="S72" s="97">
        <v>0</v>
      </c>
      <c r="T72" s="97">
        <v>0</v>
      </c>
      <c r="U72" s="144">
        <f t="shared" si="22"/>
        <v>0</v>
      </c>
      <c r="V72" s="232">
        <f t="shared" si="23"/>
        <v>0</v>
      </c>
    </row>
    <row r="73" spans="1:23" s="173" customFormat="1" ht="12.75" hidden="1">
      <c r="A73" s="194">
        <v>68</v>
      </c>
      <c r="B73" s="66"/>
      <c r="C73" s="96"/>
      <c r="D73" s="112">
        <v>0</v>
      </c>
      <c r="E73" s="165">
        <f t="shared" si="19"/>
        <v>0</v>
      </c>
      <c r="F73" s="169">
        <v>0</v>
      </c>
      <c r="G73" s="97">
        <v>0</v>
      </c>
      <c r="H73" s="97">
        <v>0</v>
      </c>
      <c r="I73" s="97">
        <v>0</v>
      </c>
      <c r="J73" s="97">
        <v>0</v>
      </c>
      <c r="K73" s="97">
        <v>0</v>
      </c>
      <c r="L73" s="97">
        <v>0</v>
      </c>
      <c r="M73" s="97">
        <f t="shared" si="20"/>
        <v>0</v>
      </c>
      <c r="N73" s="97">
        <v>0</v>
      </c>
      <c r="O73" s="170">
        <f t="shared" si="21"/>
        <v>0</v>
      </c>
      <c r="P73" s="97">
        <v>0</v>
      </c>
      <c r="Q73" s="97">
        <v>0</v>
      </c>
      <c r="R73" s="97">
        <v>0</v>
      </c>
      <c r="S73" s="97">
        <v>0</v>
      </c>
      <c r="T73" s="97">
        <v>0</v>
      </c>
      <c r="U73" s="144">
        <f t="shared" si="22"/>
        <v>0</v>
      </c>
      <c r="V73" s="232">
        <f t="shared" si="23"/>
        <v>0</v>
      </c>
    </row>
    <row r="74" spans="1:23" s="173" customFormat="1" ht="12.75" hidden="1">
      <c r="A74" s="194">
        <v>69</v>
      </c>
      <c r="B74" s="66"/>
      <c r="C74" s="96"/>
      <c r="D74" s="112">
        <v>0</v>
      </c>
      <c r="E74" s="165">
        <f t="shared" si="19"/>
        <v>0</v>
      </c>
      <c r="F74" s="169">
        <v>0</v>
      </c>
      <c r="G74" s="97">
        <v>0</v>
      </c>
      <c r="H74" s="97">
        <v>0</v>
      </c>
      <c r="I74" s="97">
        <v>0</v>
      </c>
      <c r="J74" s="97">
        <v>0</v>
      </c>
      <c r="K74" s="97">
        <v>0</v>
      </c>
      <c r="L74" s="97">
        <v>0</v>
      </c>
      <c r="M74" s="97">
        <f t="shared" si="20"/>
        <v>0</v>
      </c>
      <c r="N74" s="97">
        <v>0</v>
      </c>
      <c r="O74" s="170">
        <f t="shared" si="21"/>
        <v>0</v>
      </c>
      <c r="P74" s="97">
        <v>0</v>
      </c>
      <c r="Q74" s="97">
        <v>0</v>
      </c>
      <c r="R74" s="97">
        <v>0</v>
      </c>
      <c r="S74" s="97">
        <v>0</v>
      </c>
      <c r="T74" s="97">
        <v>0</v>
      </c>
      <c r="U74" s="144">
        <f t="shared" si="22"/>
        <v>0</v>
      </c>
      <c r="V74" s="232">
        <f t="shared" si="23"/>
        <v>0</v>
      </c>
    </row>
    <row r="75" spans="1:23" s="173" customFormat="1" ht="12.75" hidden="1">
      <c r="A75" s="194">
        <v>70</v>
      </c>
      <c r="B75" s="66"/>
      <c r="C75" s="96"/>
      <c r="D75" s="112">
        <v>0</v>
      </c>
      <c r="E75" s="165">
        <f t="shared" si="19"/>
        <v>0</v>
      </c>
      <c r="F75" s="169">
        <v>0</v>
      </c>
      <c r="G75" s="97">
        <v>0</v>
      </c>
      <c r="H75" s="97">
        <v>0</v>
      </c>
      <c r="I75" s="97">
        <v>0</v>
      </c>
      <c r="J75" s="97">
        <v>0</v>
      </c>
      <c r="K75" s="97">
        <v>0</v>
      </c>
      <c r="L75" s="97">
        <v>0</v>
      </c>
      <c r="M75" s="97">
        <f t="shared" si="20"/>
        <v>0</v>
      </c>
      <c r="N75" s="97">
        <v>0</v>
      </c>
      <c r="O75" s="170">
        <f t="shared" si="21"/>
        <v>0</v>
      </c>
      <c r="P75" s="97">
        <v>0</v>
      </c>
      <c r="Q75" s="97">
        <v>0</v>
      </c>
      <c r="R75" s="97">
        <v>0</v>
      </c>
      <c r="S75" s="97">
        <v>0</v>
      </c>
      <c r="T75" s="97">
        <v>0</v>
      </c>
      <c r="U75" s="144">
        <f t="shared" si="22"/>
        <v>0</v>
      </c>
      <c r="V75" s="232">
        <f t="shared" si="23"/>
        <v>0</v>
      </c>
    </row>
    <row r="76" spans="1:23" s="173" customFormat="1" ht="12.75" hidden="1">
      <c r="A76" s="194">
        <v>71</v>
      </c>
      <c r="B76" s="66"/>
      <c r="C76" s="96"/>
      <c r="D76" s="112">
        <v>0</v>
      </c>
      <c r="E76" s="165">
        <f t="shared" si="19"/>
        <v>0</v>
      </c>
      <c r="F76" s="169">
        <v>0</v>
      </c>
      <c r="G76" s="97">
        <v>0</v>
      </c>
      <c r="H76" s="97">
        <v>0</v>
      </c>
      <c r="I76" s="97">
        <v>0</v>
      </c>
      <c r="J76" s="97">
        <v>0</v>
      </c>
      <c r="K76" s="97">
        <v>0</v>
      </c>
      <c r="L76" s="97">
        <v>0</v>
      </c>
      <c r="M76" s="97">
        <f t="shared" si="20"/>
        <v>0</v>
      </c>
      <c r="N76" s="97">
        <v>0</v>
      </c>
      <c r="O76" s="170">
        <f t="shared" si="21"/>
        <v>0</v>
      </c>
      <c r="P76" s="97">
        <v>0</v>
      </c>
      <c r="Q76" s="97">
        <v>0</v>
      </c>
      <c r="R76" s="97">
        <v>0</v>
      </c>
      <c r="S76" s="97">
        <v>0</v>
      </c>
      <c r="T76" s="97">
        <v>0</v>
      </c>
      <c r="U76" s="144">
        <f t="shared" si="22"/>
        <v>0</v>
      </c>
      <c r="V76" s="232">
        <f t="shared" si="23"/>
        <v>0</v>
      </c>
    </row>
    <row r="77" spans="1:23" s="173" customFormat="1" ht="12.75" hidden="1">
      <c r="A77" s="194">
        <v>72</v>
      </c>
      <c r="B77" s="66"/>
      <c r="C77" s="96"/>
      <c r="D77" s="112">
        <v>0</v>
      </c>
      <c r="E77" s="165">
        <f t="shared" si="19"/>
        <v>0</v>
      </c>
      <c r="F77" s="169">
        <v>0</v>
      </c>
      <c r="G77" s="97">
        <v>0</v>
      </c>
      <c r="H77" s="97">
        <v>0</v>
      </c>
      <c r="I77" s="97">
        <v>0</v>
      </c>
      <c r="J77" s="97">
        <v>0</v>
      </c>
      <c r="K77" s="97">
        <v>0</v>
      </c>
      <c r="L77" s="97">
        <v>0</v>
      </c>
      <c r="M77" s="97">
        <f t="shared" si="20"/>
        <v>0</v>
      </c>
      <c r="N77" s="97">
        <v>0</v>
      </c>
      <c r="O77" s="170">
        <f t="shared" si="21"/>
        <v>0</v>
      </c>
      <c r="P77" s="97">
        <v>0</v>
      </c>
      <c r="Q77" s="97">
        <v>0</v>
      </c>
      <c r="R77" s="97">
        <v>0</v>
      </c>
      <c r="S77" s="97">
        <v>0</v>
      </c>
      <c r="T77" s="97">
        <v>0</v>
      </c>
      <c r="U77" s="144">
        <f t="shared" si="22"/>
        <v>0</v>
      </c>
      <c r="V77" s="232">
        <f t="shared" si="23"/>
        <v>0</v>
      </c>
    </row>
    <row r="78" spans="1:23" s="173" customFormat="1" ht="12.75" hidden="1">
      <c r="A78" s="194">
        <v>73</v>
      </c>
      <c r="B78" s="66"/>
      <c r="C78" s="96"/>
      <c r="D78" s="112">
        <v>0</v>
      </c>
      <c r="E78" s="165">
        <f t="shared" si="19"/>
        <v>0</v>
      </c>
      <c r="F78" s="169">
        <v>0</v>
      </c>
      <c r="G78" s="97">
        <v>0</v>
      </c>
      <c r="H78" s="97">
        <v>0</v>
      </c>
      <c r="I78" s="97">
        <v>0</v>
      </c>
      <c r="J78" s="97">
        <v>0</v>
      </c>
      <c r="K78" s="97">
        <v>0</v>
      </c>
      <c r="L78" s="97">
        <v>0</v>
      </c>
      <c r="M78" s="97">
        <f t="shared" si="20"/>
        <v>0</v>
      </c>
      <c r="N78" s="97">
        <v>0</v>
      </c>
      <c r="O78" s="170">
        <f t="shared" si="21"/>
        <v>0</v>
      </c>
      <c r="P78" s="97">
        <v>0</v>
      </c>
      <c r="Q78" s="97">
        <v>0</v>
      </c>
      <c r="R78" s="97">
        <v>0</v>
      </c>
      <c r="S78" s="97">
        <v>0</v>
      </c>
      <c r="T78" s="97">
        <v>0</v>
      </c>
      <c r="U78" s="144">
        <f t="shared" si="22"/>
        <v>0</v>
      </c>
      <c r="V78" s="232">
        <f t="shared" si="23"/>
        <v>0</v>
      </c>
    </row>
    <row r="79" spans="1:23" s="173" customFormat="1" ht="12.75" hidden="1">
      <c r="A79" s="194">
        <v>74</v>
      </c>
      <c r="B79" s="66"/>
      <c r="C79" s="96"/>
      <c r="D79" s="112">
        <v>0</v>
      </c>
      <c r="E79" s="165">
        <f t="shared" si="19"/>
        <v>0</v>
      </c>
      <c r="F79" s="169">
        <v>0</v>
      </c>
      <c r="G79" s="97">
        <v>0</v>
      </c>
      <c r="H79" s="97">
        <v>0</v>
      </c>
      <c r="I79" s="97">
        <v>0</v>
      </c>
      <c r="J79" s="97">
        <v>0</v>
      </c>
      <c r="K79" s="97">
        <v>0</v>
      </c>
      <c r="L79" s="97">
        <v>0</v>
      </c>
      <c r="M79" s="97">
        <f t="shared" si="20"/>
        <v>0</v>
      </c>
      <c r="N79" s="97">
        <v>0</v>
      </c>
      <c r="O79" s="170">
        <f t="shared" si="21"/>
        <v>0</v>
      </c>
      <c r="P79" s="97">
        <v>0</v>
      </c>
      <c r="Q79" s="97">
        <v>0</v>
      </c>
      <c r="R79" s="97">
        <v>0</v>
      </c>
      <c r="S79" s="97">
        <v>0</v>
      </c>
      <c r="T79" s="97">
        <v>0</v>
      </c>
      <c r="U79" s="144">
        <f t="shared" si="22"/>
        <v>0</v>
      </c>
      <c r="V79" s="232">
        <f t="shared" si="23"/>
        <v>0</v>
      </c>
    </row>
    <row r="80" spans="1:23" s="173" customFormat="1" ht="12.75" hidden="1">
      <c r="A80" s="194">
        <v>75</v>
      </c>
      <c r="B80" s="66"/>
      <c r="C80" s="96"/>
      <c r="D80" s="112">
        <v>0</v>
      </c>
      <c r="E80" s="165">
        <f t="shared" si="19"/>
        <v>0</v>
      </c>
      <c r="F80" s="169">
        <v>0</v>
      </c>
      <c r="G80" s="97">
        <v>0</v>
      </c>
      <c r="H80" s="97">
        <v>0</v>
      </c>
      <c r="I80" s="97">
        <v>0</v>
      </c>
      <c r="J80" s="97">
        <v>0</v>
      </c>
      <c r="K80" s="97">
        <v>0</v>
      </c>
      <c r="L80" s="97">
        <v>0</v>
      </c>
      <c r="M80" s="97">
        <f t="shared" si="20"/>
        <v>0</v>
      </c>
      <c r="N80" s="97">
        <v>0</v>
      </c>
      <c r="O80" s="170">
        <f t="shared" si="21"/>
        <v>0</v>
      </c>
      <c r="P80" s="97">
        <v>0</v>
      </c>
      <c r="Q80" s="97">
        <v>0</v>
      </c>
      <c r="R80" s="97">
        <v>0</v>
      </c>
      <c r="S80" s="97">
        <v>0</v>
      </c>
      <c r="T80" s="97">
        <v>0</v>
      </c>
      <c r="U80" s="144">
        <f t="shared" si="22"/>
        <v>0</v>
      </c>
      <c r="V80" s="232">
        <f t="shared" si="23"/>
        <v>0</v>
      </c>
    </row>
    <row r="81" spans="1:22" s="173" customFormat="1" ht="12.75" hidden="1">
      <c r="A81" s="194">
        <v>76</v>
      </c>
      <c r="B81" s="66"/>
      <c r="C81" s="96"/>
      <c r="D81" s="112">
        <v>0</v>
      </c>
      <c r="E81" s="165">
        <f t="shared" si="19"/>
        <v>0</v>
      </c>
      <c r="F81" s="169">
        <v>0</v>
      </c>
      <c r="G81" s="97">
        <v>0</v>
      </c>
      <c r="H81" s="97">
        <v>0</v>
      </c>
      <c r="I81" s="97">
        <v>0</v>
      </c>
      <c r="J81" s="97">
        <v>0</v>
      </c>
      <c r="K81" s="97">
        <v>0</v>
      </c>
      <c r="L81" s="97">
        <v>0</v>
      </c>
      <c r="M81" s="97">
        <f t="shared" si="20"/>
        <v>0</v>
      </c>
      <c r="N81" s="97">
        <v>0</v>
      </c>
      <c r="O81" s="170">
        <f t="shared" si="21"/>
        <v>0</v>
      </c>
      <c r="P81" s="97">
        <v>0</v>
      </c>
      <c r="Q81" s="97">
        <v>0</v>
      </c>
      <c r="R81" s="97">
        <v>0</v>
      </c>
      <c r="S81" s="97">
        <v>0</v>
      </c>
      <c r="T81" s="97">
        <v>0</v>
      </c>
      <c r="U81" s="144">
        <f t="shared" si="22"/>
        <v>0</v>
      </c>
      <c r="V81" s="232">
        <f t="shared" si="23"/>
        <v>0</v>
      </c>
    </row>
    <row r="82" spans="1:22" s="173" customFormat="1" ht="12.75" hidden="1">
      <c r="A82" s="194">
        <v>77</v>
      </c>
      <c r="B82" s="66"/>
      <c r="C82" s="96"/>
      <c r="D82" s="112">
        <v>0</v>
      </c>
      <c r="E82" s="165">
        <f t="shared" si="19"/>
        <v>0</v>
      </c>
      <c r="F82" s="169">
        <v>0</v>
      </c>
      <c r="G82" s="97">
        <v>0</v>
      </c>
      <c r="H82" s="97">
        <v>0</v>
      </c>
      <c r="I82" s="97">
        <v>0</v>
      </c>
      <c r="J82" s="97">
        <v>0</v>
      </c>
      <c r="K82" s="97">
        <v>0</v>
      </c>
      <c r="L82" s="97">
        <v>0</v>
      </c>
      <c r="M82" s="97">
        <f t="shared" si="20"/>
        <v>0</v>
      </c>
      <c r="N82" s="97">
        <v>0</v>
      </c>
      <c r="O82" s="170">
        <f t="shared" si="21"/>
        <v>0</v>
      </c>
      <c r="P82" s="97">
        <v>0</v>
      </c>
      <c r="Q82" s="97">
        <v>0</v>
      </c>
      <c r="R82" s="97">
        <v>0</v>
      </c>
      <c r="S82" s="97">
        <v>0</v>
      </c>
      <c r="T82" s="97">
        <v>0</v>
      </c>
      <c r="U82" s="144">
        <f t="shared" si="22"/>
        <v>0</v>
      </c>
      <c r="V82" s="232">
        <f t="shared" si="23"/>
        <v>0</v>
      </c>
    </row>
    <row r="83" spans="1:22" s="173" customFormat="1" ht="12.75" hidden="1">
      <c r="A83" s="194">
        <v>78</v>
      </c>
      <c r="B83" s="66"/>
      <c r="C83" s="96"/>
      <c r="D83" s="112">
        <v>0</v>
      </c>
      <c r="E83" s="165">
        <f t="shared" si="19"/>
        <v>0</v>
      </c>
      <c r="F83" s="169">
        <v>0</v>
      </c>
      <c r="G83" s="97">
        <v>0</v>
      </c>
      <c r="H83" s="97">
        <v>0</v>
      </c>
      <c r="I83" s="97">
        <v>0</v>
      </c>
      <c r="J83" s="97">
        <v>0</v>
      </c>
      <c r="K83" s="97">
        <v>0</v>
      </c>
      <c r="L83" s="97">
        <v>0</v>
      </c>
      <c r="M83" s="97">
        <f t="shared" si="20"/>
        <v>0</v>
      </c>
      <c r="N83" s="97">
        <v>0</v>
      </c>
      <c r="O83" s="170">
        <f t="shared" si="21"/>
        <v>0</v>
      </c>
      <c r="P83" s="97">
        <v>0</v>
      </c>
      <c r="Q83" s="97">
        <v>0</v>
      </c>
      <c r="R83" s="97">
        <v>0</v>
      </c>
      <c r="S83" s="97">
        <v>0</v>
      </c>
      <c r="T83" s="97">
        <v>0</v>
      </c>
      <c r="U83" s="144">
        <f t="shared" si="22"/>
        <v>0</v>
      </c>
      <c r="V83" s="232">
        <f t="shared" si="23"/>
        <v>0</v>
      </c>
    </row>
    <row r="84" spans="1:22" s="173" customFormat="1" ht="12.75" hidden="1">
      <c r="A84" s="194">
        <v>79</v>
      </c>
      <c r="B84" s="66"/>
      <c r="C84" s="96"/>
      <c r="D84" s="112">
        <v>0</v>
      </c>
      <c r="E84" s="165">
        <f t="shared" si="19"/>
        <v>0</v>
      </c>
      <c r="F84" s="169">
        <v>0</v>
      </c>
      <c r="G84" s="97">
        <v>0</v>
      </c>
      <c r="H84" s="97">
        <v>0</v>
      </c>
      <c r="I84" s="97">
        <v>0</v>
      </c>
      <c r="J84" s="97">
        <v>0</v>
      </c>
      <c r="K84" s="97">
        <v>0</v>
      </c>
      <c r="L84" s="97">
        <v>0</v>
      </c>
      <c r="M84" s="97">
        <f t="shared" si="20"/>
        <v>0</v>
      </c>
      <c r="N84" s="97">
        <v>0</v>
      </c>
      <c r="O84" s="170">
        <f t="shared" si="21"/>
        <v>0</v>
      </c>
      <c r="P84" s="97">
        <v>0</v>
      </c>
      <c r="Q84" s="97">
        <v>0</v>
      </c>
      <c r="R84" s="97">
        <v>0</v>
      </c>
      <c r="S84" s="97">
        <v>0</v>
      </c>
      <c r="T84" s="97">
        <v>0</v>
      </c>
      <c r="U84" s="144">
        <f t="shared" si="22"/>
        <v>0</v>
      </c>
      <c r="V84" s="232">
        <f t="shared" si="23"/>
        <v>0</v>
      </c>
    </row>
    <row r="85" spans="1:22" s="173" customFormat="1" ht="12.75" hidden="1">
      <c r="A85" s="194">
        <v>80</v>
      </c>
      <c r="B85" s="66"/>
      <c r="C85" s="96"/>
      <c r="D85" s="112">
        <v>0</v>
      </c>
      <c r="E85" s="165">
        <f t="shared" si="19"/>
        <v>0</v>
      </c>
      <c r="F85" s="169">
        <v>0</v>
      </c>
      <c r="G85" s="97">
        <v>0</v>
      </c>
      <c r="H85" s="97">
        <v>0</v>
      </c>
      <c r="I85" s="97">
        <v>0</v>
      </c>
      <c r="J85" s="97">
        <v>0</v>
      </c>
      <c r="K85" s="97">
        <v>0</v>
      </c>
      <c r="L85" s="97">
        <v>0</v>
      </c>
      <c r="M85" s="97">
        <f t="shared" si="20"/>
        <v>0</v>
      </c>
      <c r="N85" s="97">
        <v>0</v>
      </c>
      <c r="O85" s="170">
        <f t="shared" si="21"/>
        <v>0</v>
      </c>
      <c r="P85" s="97">
        <v>0</v>
      </c>
      <c r="Q85" s="97">
        <v>0</v>
      </c>
      <c r="R85" s="97">
        <v>0</v>
      </c>
      <c r="S85" s="97">
        <v>0</v>
      </c>
      <c r="T85" s="97">
        <v>0</v>
      </c>
      <c r="U85" s="144">
        <f t="shared" si="22"/>
        <v>0</v>
      </c>
      <c r="V85" s="232">
        <f t="shared" si="23"/>
        <v>0</v>
      </c>
    </row>
    <row r="86" spans="1:22" s="173" customFormat="1" ht="12.75" hidden="1">
      <c r="A86" s="194">
        <v>81</v>
      </c>
      <c r="B86" s="66"/>
      <c r="C86" s="96"/>
      <c r="D86" s="112">
        <v>0</v>
      </c>
      <c r="E86" s="165">
        <f t="shared" si="19"/>
        <v>0</v>
      </c>
      <c r="F86" s="169">
        <v>0</v>
      </c>
      <c r="G86" s="97">
        <v>0</v>
      </c>
      <c r="H86" s="97">
        <v>0</v>
      </c>
      <c r="I86" s="97">
        <v>0</v>
      </c>
      <c r="J86" s="97">
        <v>0</v>
      </c>
      <c r="K86" s="97">
        <v>0</v>
      </c>
      <c r="L86" s="97">
        <v>0</v>
      </c>
      <c r="M86" s="97">
        <f t="shared" si="20"/>
        <v>0</v>
      </c>
      <c r="N86" s="97">
        <v>0</v>
      </c>
      <c r="O86" s="170">
        <f t="shared" si="21"/>
        <v>0</v>
      </c>
      <c r="P86" s="97">
        <v>0</v>
      </c>
      <c r="Q86" s="97">
        <v>0</v>
      </c>
      <c r="R86" s="97">
        <v>0</v>
      </c>
      <c r="S86" s="97">
        <v>0</v>
      </c>
      <c r="T86" s="97">
        <v>0</v>
      </c>
      <c r="U86" s="144">
        <f t="shared" si="22"/>
        <v>0</v>
      </c>
      <c r="V86" s="232">
        <f t="shared" si="23"/>
        <v>0</v>
      </c>
    </row>
    <row r="87" spans="1:22" s="173" customFormat="1" ht="12.75" hidden="1">
      <c r="A87" s="194">
        <v>82</v>
      </c>
      <c r="B87" s="66"/>
      <c r="C87" s="96"/>
      <c r="D87" s="112">
        <v>0</v>
      </c>
      <c r="E87" s="165">
        <f t="shared" si="19"/>
        <v>0</v>
      </c>
      <c r="F87" s="169">
        <v>0</v>
      </c>
      <c r="G87" s="97">
        <v>0</v>
      </c>
      <c r="H87" s="97">
        <v>0</v>
      </c>
      <c r="I87" s="97">
        <v>0</v>
      </c>
      <c r="J87" s="97">
        <v>0</v>
      </c>
      <c r="K87" s="97">
        <v>0</v>
      </c>
      <c r="L87" s="97">
        <v>0</v>
      </c>
      <c r="M87" s="97">
        <f t="shared" si="20"/>
        <v>0</v>
      </c>
      <c r="N87" s="97">
        <v>0</v>
      </c>
      <c r="O87" s="170">
        <f t="shared" si="21"/>
        <v>0</v>
      </c>
      <c r="P87" s="97">
        <v>0</v>
      </c>
      <c r="Q87" s="97">
        <v>0</v>
      </c>
      <c r="R87" s="97">
        <v>0</v>
      </c>
      <c r="S87" s="97">
        <v>0</v>
      </c>
      <c r="T87" s="97">
        <v>0</v>
      </c>
      <c r="U87" s="144">
        <f t="shared" si="22"/>
        <v>0</v>
      </c>
      <c r="V87" s="232">
        <f t="shared" si="23"/>
        <v>0</v>
      </c>
    </row>
    <row r="88" spans="1:22" s="173" customFormat="1" ht="12.75" hidden="1">
      <c r="A88" s="194">
        <v>83</v>
      </c>
      <c r="B88" s="66"/>
      <c r="C88" s="96"/>
      <c r="D88" s="112">
        <v>0</v>
      </c>
      <c r="E88" s="165">
        <f t="shared" si="19"/>
        <v>0</v>
      </c>
      <c r="F88" s="169">
        <v>0</v>
      </c>
      <c r="G88" s="97">
        <v>0</v>
      </c>
      <c r="H88" s="97">
        <v>0</v>
      </c>
      <c r="I88" s="97">
        <v>0</v>
      </c>
      <c r="J88" s="97">
        <v>0</v>
      </c>
      <c r="K88" s="97">
        <v>0</v>
      </c>
      <c r="L88" s="97">
        <v>0</v>
      </c>
      <c r="M88" s="97">
        <f t="shared" si="20"/>
        <v>0</v>
      </c>
      <c r="N88" s="97">
        <v>0</v>
      </c>
      <c r="O88" s="170">
        <f t="shared" si="21"/>
        <v>0</v>
      </c>
      <c r="P88" s="97">
        <v>0</v>
      </c>
      <c r="Q88" s="97">
        <v>0</v>
      </c>
      <c r="R88" s="97">
        <v>0</v>
      </c>
      <c r="S88" s="97">
        <v>0</v>
      </c>
      <c r="T88" s="97">
        <v>0</v>
      </c>
      <c r="U88" s="144">
        <f t="shared" si="22"/>
        <v>0</v>
      </c>
      <c r="V88" s="232">
        <f t="shared" si="23"/>
        <v>0</v>
      </c>
    </row>
    <row r="89" spans="1:22" s="173" customFormat="1" ht="12.75" hidden="1">
      <c r="A89" s="194">
        <v>84</v>
      </c>
      <c r="B89" s="66"/>
      <c r="C89" s="96"/>
      <c r="D89" s="112">
        <v>0</v>
      </c>
      <c r="E89" s="165">
        <f t="shared" si="19"/>
        <v>0</v>
      </c>
      <c r="F89" s="169">
        <v>0</v>
      </c>
      <c r="G89" s="97">
        <v>0</v>
      </c>
      <c r="H89" s="97">
        <v>0</v>
      </c>
      <c r="I89" s="97">
        <v>0</v>
      </c>
      <c r="J89" s="97">
        <v>0</v>
      </c>
      <c r="K89" s="97">
        <v>0</v>
      </c>
      <c r="L89" s="97">
        <v>0</v>
      </c>
      <c r="M89" s="97">
        <f t="shared" si="20"/>
        <v>0</v>
      </c>
      <c r="N89" s="97">
        <v>0</v>
      </c>
      <c r="O89" s="170">
        <f t="shared" si="21"/>
        <v>0</v>
      </c>
      <c r="P89" s="97">
        <v>0</v>
      </c>
      <c r="Q89" s="97">
        <v>0</v>
      </c>
      <c r="R89" s="97">
        <v>0</v>
      </c>
      <c r="S89" s="97">
        <v>0</v>
      </c>
      <c r="T89" s="97">
        <v>0</v>
      </c>
      <c r="U89" s="144">
        <f t="shared" si="22"/>
        <v>0</v>
      </c>
      <c r="V89" s="232">
        <f t="shared" si="23"/>
        <v>0</v>
      </c>
    </row>
    <row r="90" spans="1:22" s="173" customFormat="1" ht="12.75" hidden="1">
      <c r="A90" s="194">
        <v>85</v>
      </c>
      <c r="B90" s="66"/>
      <c r="C90" s="96"/>
      <c r="D90" s="112">
        <v>0</v>
      </c>
      <c r="E90" s="165">
        <f t="shared" si="19"/>
        <v>0</v>
      </c>
      <c r="F90" s="169">
        <v>0</v>
      </c>
      <c r="G90" s="97">
        <v>0</v>
      </c>
      <c r="H90" s="97">
        <v>0</v>
      </c>
      <c r="I90" s="97">
        <v>0</v>
      </c>
      <c r="J90" s="97">
        <v>0</v>
      </c>
      <c r="K90" s="97">
        <v>0</v>
      </c>
      <c r="L90" s="97">
        <v>0</v>
      </c>
      <c r="M90" s="97">
        <f t="shared" si="20"/>
        <v>0</v>
      </c>
      <c r="N90" s="97">
        <v>0</v>
      </c>
      <c r="O90" s="170">
        <f t="shared" si="21"/>
        <v>0</v>
      </c>
      <c r="P90" s="97">
        <v>0</v>
      </c>
      <c r="Q90" s="97">
        <v>0</v>
      </c>
      <c r="R90" s="97">
        <v>0</v>
      </c>
      <c r="S90" s="97">
        <v>0</v>
      </c>
      <c r="T90" s="97">
        <v>0</v>
      </c>
      <c r="U90" s="144">
        <f t="shared" si="22"/>
        <v>0</v>
      </c>
      <c r="V90" s="232">
        <f t="shared" si="23"/>
        <v>0</v>
      </c>
    </row>
    <row r="91" spans="1:22" s="173" customFormat="1" ht="12.75" hidden="1">
      <c r="A91" s="194">
        <v>86</v>
      </c>
      <c r="B91" s="66"/>
      <c r="C91" s="96"/>
      <c r="D91" s="112">
        <v>0</v>
      </c>
      <c r="E91" s="165">
        <f t="shared" si="19"/>
        <v>0</v>
      </c>
      <c r="F91" s="169">
        <v>0</v>
      </c>
      <c r="G91" s="97">
        <v>0</v>
      </c>
      <c r="H91" s="97">
        <v>0</v>
      </c>
      <c r="I91" s="97">
        <v>0</v>
      </c>
      <c r="J91" s="97">
        <v>0</v>
      </c>
      <c r="K91" s="97">
        <v>0</v>
      </c>
      <c r="L91" s="97">
        <v>0</v>
      </c>
      <c r="M91" s="97">
        <f t="shared" si="20"/>
        <v>0</v>
      </c>
      <c r="N91" s="97">
        <v>0</v>
      </c>
      <c r="O91" s="170">
        <f t="shared" si="21"/>
        <v>0</v>
      </c>
      <c r="P91" s="97">
        <v>0</v>
      </c>
      <c r="Q91" s="97">
        <v>0</v>
      </c>
      <c r="R91" s="97">
        <v>0</v>
      </c>
      <c r="S91" s="97">
        <v>0</v>
      </c>
      <c r="T91" s="97">
        <v>0</v>
      </c>
      <c r="U91" s="144">
        <f t="shared" si="22"/>
        <v>0</v>
      </c>
      <c r="V91" s="232">
        <f t="shared" si="23"/>
        <v>0</v>
      </c>
    </row>
    <row r="92" spans="1:22" s="173" customFormat="1" ht="12.75" hidden="1">
      <c r="A92" s="194">
        <v>87</v>
      </c>
      <c r="B92" s="66"/>
      <c r="C92" s="96"/>
      <c r="D92" s="112">
        <v>0</v>
      </c>
      <c r="E92" s="165">
        <f t="shared" si="19"/>
        <v>0</v>
      </c>
      <c r="F92" s="169">
        <v>0</v>
      </c>
      <c r="G92" s="97">
        <v>0</v>
      </c>
      <c r="H92" s="97">
        <v>0</v>
      </c>
      <c r="I92" s="97">
        <v>0</v>
      </c>
      <c r="J92" s="97">
        <v>0</v>
      </c>
      <c r="K92" s="97">
        <v>0</v>
      </c>
      <c r="L92" s="97">
        <v>0</v>
      </c>
      <c r="M92" s="97">
        <f t="shared" si="20"/>
        <v>0</v>
      </c>
      <c r="N92" s="97">
        <v>0</v>
      </c>
      <c r="O92" s="170">
        <f t="shared" si="21"/>
        <v>0</v>
      </c>
      <c r="P92" s="97">
        <v>0</v>
      </c>
      <c r="Q92" s="97">
        <v>0</v>
      </c>
      <c r="R92" s="97">
        <v>0</v>
      </c>
      <c r="S92" s="97">
        <v>0</v>
      </c>
      <c r="T92" s="97">
        <v>0</v>
      </c>
      <c r="U92" s="144">
        <f t="shared" si="22"/>
        <v>0</v>
      </c>
      <c r="V92" s="232">
        <f t="shared" si="23"/>
        <v>0</v>
      </c>
    </row>
    <row r="93" spans="1:22" s="173" customFormat="1" ht="12.75" hidden="1">
      <c r="A93" s="194">
        <v>88</v>
      </c>
      <c r="B93" s="66"/>
      <c r="C93" s="96"/>
      <c r="D93" s="112">
        <v>0</v>
      </c>
      <c r="E93" s="165">
        <f t="shared" si="19"/>
        <v>0</v>
      </c>
      <c r="F93" s="169">
        <v>0</v>
      </c>
      <c r="G93" s="97">
        <v>0</v>
      </c>
      <c r="H93" s="97">
        <v>0</v>
      </c>
      <c r="I93" s="97">
        <v>0</v>
      </c>
      <c r="J93" s="97">
        <v>0</v>
      </c>
      <c r="K93" s="97">
        <v>0</v>
      </c>
      <c r="L93" s="97">
        <v>0</v>
      </c>
      <c r="M93" s="97">
        <f t="shared" si="20"/>
        <v>0</v>
      </c>
      <c r="N93" s="97">
        <v>0</v>
      </c>
      <c r="O93" s="170">
        <f t="shared" si="21"/>
        <v>0</v>
      </c>
      <c r="P93" s="97">
        <v>0</v>
      </c>
      <c r="Q93" s="97">
        <v>0</v>
      </c>
      <c r="R93" s="97">
        <v>0</v>
      </c>
      <c r="S93" s="97">
        <v>0</v>
      </c>
      <c r="T93" s="97">
        <v>0</v>
      </c>
      <c r="U93" s="144">
        <f t="shared" si="22"/>
        <v>0</v>
      </c>
      <c r="V93" s="232">
        <f t="shared" si="23"/>
        <v>0</v>
      </c>
    </row>
    <row r="94" spans="1:22" s="173" customFormat="1" ht="12.75" hidden="1">
      <c r="A94" s="194">
        <v>89</v>
      </c>
      <c r="B94" s="66"/>
      <c r="C94" s="96"/>
      <c r="D94" s="112">
        <v>0</v>
      </c>
      <c r="E94" s="165">
        <f t="shared" si="19"/>
        <v>0</v>
      </c>
      <c r="F94" s="169">
        <v>0</v>
      </c>
      <c r="G94" s="97">
        <v>0</v>
      </c>
      <c r="H94" s="97">
        <v>0</v>
      </c>
      <c r="I94" s="97">
        <v>0</v>
      </c>
      <c r="J94" s="97">
        <v>0</v>
      </c>
      <c r="K94" s="97">
        <v>0</v>
      </c>
      <c r="L94" s="97">
        <v>0</v>
      </c>
      <c r="M94" s="97">
        <f t="shared" si="20"/>
        <v>0</v>
      </c>
      <c r="N94" s="97">
        <v>0</v>
      </c>
      <c r="O94" s="170">
        <f t="shared" si="21"/>
        <v>0</v>
      </c>
      <c r="P94" s="97">
        <v>0</v>
      </c>
      <c r="Q94" s="97">
        <v>0</v>
      </c>
      <c r="R94" s="97">
        <v>0</v>
      </c>
      <c r="S94" s="97">
        <v>0</v>
      </c>
      <c r="T94" s="97">
        <v>0</v>
      </c>
      <c r="U94" s="144">
        <f t="shared" si="22"/>
        <v>0</v>
      </c>
      <c r="V94" s="232">
        <f t="shared" si="23"/>
        <v>0</v>
      </c>
    </row>
    <row r="95" spans="1:22" s="173" customFormat="1" ht="12.75" hidden="1">
      <c r="A95" s="194">
        <v>90</v>
      </c>
      <c r="B95" s="66"/>
      <c r="C95" s="96"/>
      <c r="D95" s="112">
        <v>0</v>
      </c>
      <c r="E95" s="165">
        <f t="shared" si="19"/>
        <v>0</v>
      </c>
      <c r="F95" s="169">
        <v>0</v>
      </c>
      <c r="G95" s="97">
        <v>0</v>
      </c>
      <c r="H95" s="97">
        <v>0</v>
      </c>
      <c r="I95" s="97">
        <v>0</v>
      </c>
      <c r="J95" s="97">
        <v>0</v>
      </c>
      <c r="K95" s="97">
        <v>0</v>
      </c>
      <c r="L95" s="97">
        <v>0</v>
      </c>
      <c r="M95" s="97">
        <f t="shared" si="20"/>
        <v>0</v>
      </c>
      <c r="N95" s="97">
        <v>0</v>
      </c>
      <c r="O95" s="170">
        <f t="shared" si="21"/>
        <v>0</v>
      </c>
      <c r="P95" s="97">
        <v>0</v>
      </c>
      <c r="Q95" s="97">
        <v>0</v>
      </c>
      <c r="R95" s="97">
        <v>0</v>
      </c>
      <c r="S95" s="97">
        <v>0</v>
      </c>
      <c r="T95" s="97">
        <v>0</v>
      </c>
      <c r="U95" s="144">
        <f t="shared" si="22"/>
        <v>0</v>
      </c>
      <c r="V95" s="232">
        <f t="shared" si="23"/>
        <v>0</v>
      </c>
    </row>
    <row r="96" spans="1:22" s="173" customFormat="1" ht="12.75" hidden="1">
      <c r="A96" s="194">
        <v>91</v>
      </c>
      <c r="B96" s="66"/>
      <c r="C96" s="96"/>
      <c r="D96" s="112">
        <v>0</v>
      </c>
      <c r="E96" s="165">
        <f t="shared" si="19"/>
        <v>0</v>
      </c>
      <c r="F96" s="169">
        <v>0</v>
      </c>
      <c r="G96" s="97">
        <v>0</v>
      </c>
      <c r="H96" s="97">
        <v>0</v>
      </c>
      <c r="I96" s="97">
        <v>0</v>
      </c>
      <c r="J96" s="97">
        <v>0</v>
      </c>
      <c r="K96" s="97">
        <v>0</v>
      </c>
      <c r="L96" s="97">
        <v>0</v>
      </c>
      <c r="M96" s="97">
        <f t="shared" si="20"/>
        <v>0</v>
      </c>
      <c r="N96" s="97">
        <v>0</v>
      </c>
      <c r="O96" s="170">
        <f t="shared" si="21"/>
        <v>0</v>
      </c>
      <c r="P96" s="97">
        <v>0</v>
      </c>
      <c r="Q96" s="97">
        <v>0</v>
      </c>
      <c r="R96" s="97">
        <v>0</v>
      </c>
      <c r="S96" s="97">
        <v>0</v>
      </c>
      <c r="T96" s="97">
        <v>0</v>
      </c>
      <c r="U96" s="144">
        <f t="shared" si="22"/>
        <v>0</v>
      </c>
      <c r="V96" s="232">
        <f t="shared" si="23"/>
        <v>0</v>
      </c>
    </row>
    <row r="97" spans="1:22" s="173" customFormat="1" ht="12.75" hidden="1">
      <c r="A97" s="194">
        <v>92</v>
      </c>
      <c r="B97" s="66"/>
      <c r="C97" s="96"/>
      <c r="D97" s="112">
        <v>0</v>
      </c>
      <c r="E97" s="165">
        <f t="shared" si="19"/>
        <v>0</v>
      </c>
      <c r="F97" s="169">
        <v>0</v>
      </c>
      <c r="G97" s="97">
        <v>0</v>
      </c>
      <c r="H97" s="97">
        <v>0</v>
      </c>
      <c r="I97" s="97">
        <v>0</v>
      </c>
      <c r="J97" s="97">
        <v>0</v>
      </c>
      <c r="K97" s="97">
        <v>0</v>
      </c>
      <c r="L97" s="97">
        <v>0</v>
      </c>
      <c r="M97" s="97">
        <f t="shared" si="20"/>
        <v>0</v>
      </c>
      <c r="N97" s="97">
        <v>0</v>
      </c>
      <c r="O97" s="170">
        <f t="shared" si="21"/>
        <v>0</v>
      </c>
      <c r="P97" s="97">
        <v>0</v>
      </c>
      <c r="Q97" s="97">
        <v>0</v>
      </c>
      <c r="R97" s="97">
        <v>0</v>
      </c>
      <c r="S97" s="97">
        <v>0</v>
      </c>
      <c r="T97" s="97">
        <v>0</v>
      </c>
      <c r="U97" s="144">
        <f t="shared" si="22"/>
        <v>0</v>
      </c>
      <c r="V97" s="232">
        <f t="shared" si="23"/>
        <v>0</v>
      </c>
    </row>
    <row r="98" spans="1:22" s="173" customFormat="1" ht="12.75" hidden="1">
      <c r="A98" s="194">
        <v>93</v>
      </c>
      <c r="B98" s="66"/>
      <c r="C98" s="96"/>
      <c r="D98" s="112">
        <v>0</v>
      </c>
      <c r="E98" s="165">
        <f t="shared" si="19"/>
        <v>0</v>
      </c>
      <c r="F98" s="169">
        <v>0</v>
      </c>
      <c r="G98" s="97">
        <v>0</v>
      </c>
      <c r="H98" s="97">
        <v>0</v>
      </c>
      <c r="I98" s="97">
        <v>0</v>
      </c>
      <c r="J98" s="97">
        <v>0</v>
      </c>
      <c r="K98" s="97">
        <v>0</v>
      </c>
      <c r="L98" s="97">
        <v>0</v>
      </c>
      <c r="M98" s="97">
        <f t="shared" si="20"/>
        <v>0</v>
      </c>
      <c r="N98" s="97">
        <v>0</v>
      </c>
      <c r="O98" s="170">
        <f t="shared" si="21"/>
        <v>0</v>
      </c>
      <c r="P98" s="97">
        <v>0</v>
      </c>
      <c r="Q98" s="97">
        <v>0</v>
      </c>
      <c r="R98" s="97">
        <v>0</v>
      </c>
      <c r="S98" s="97">
        <v>0</v>
      </c>
      <c r="T98" s="97">
        <v>0</v>
      </c>
      <c r="U98" s="144">
        <f t="shared" si="22"/>
        <v>0</v>
      </c>
      <c r="V98" s="232">
        <f t="shared" si="23"/>
        <v>0</v>
      </c>
    </row>
    <row r="99" spans="1:22" s="173" customFormat="1" ht="12.75" hidden="1">
      <c r="A99" s="194">
        <v>94</v>
      </c>
      <c r="B99" s="66"/>
      <c r="C99" s="96"/>
      <c r="D99" s="112">
        <v>0</v>
      </c>
      <c r="E99" s="165">
        <f t="shared" si="19"/>
        <v>0</v>
      </c>
      <c r="F99" s="169">
        <v>0</v>
      </c>
      <c r="G99" s="97">
        <v>0</v>
      </c>
      <c r="H99" s="97">
        <v>0</v>
      </c>
      <c r="I99" s="97">
        <v>0</v>
      </c>
      <c r="J99" s="97">
        <v>0</v>
      </c>
      <c r="K99" s="97">
        <v>0</v>
      </c>
      <c r="L99" s="97">
        <v>0</v>
      </c>
      <c r="M99" s="97">
        <f t="shared" si="20"/>
        <v>0</v>
      </c>
      <c r="N99" s="97">
        <v>0</v>
      </c>
      <c r="O99" s="170">
        <f t="shared" si="21"/>
        <v>0</v>
      </c>
      <c r="P99" s="97">
        <v>0</v>
      </c>
      <c r="Q99" s="97">
        <v>0</v>
      </c>
      <c r="R99" s="97">
        <v>0</v>
      </c>
      <c r="S99" s="97">
        <v>0</v>
      </c>
      <c r="T99" s="97">
        <v>0</v>
      </c>
      <c r="U99" s="144">
        <f t="shared" si="22"/>
        <v>0</v>
      </c>
      <c r="V99" s="232">
        <f t="shared" si="23"/>
        <v>0</v>
      </c>
    </row>
    <row r="100" spans="1:22" s="173" customFormat="1" ht="12.75" hidden="1">
      <c r="A100" s="194">
        <v>95</v>
      </c>
      <c r="B100" s="66"/>
      <c r="C100" s="96"/>
      <c r="D100" s="112">
        <v>0</v>
      </c>
      <c r="E100" s="165">
        <f t="shared" si="19"/>
        <v>0</v>
      </c>
      <c r="F100" s="169">
        <v>0</v>
      </c>
      <c r="G100" s="97">
        <v>0</v>
      </c>
      <c r="H100" s="97">
        <v>0</v>
      </c>
      <c r="I100" s="97">
        <v>0</v>
      </c>
      <c r="J100" s="97">
        <v>0</v>
      </c>
      <c r="K100" s="97">
        <v>0</v>
      </c>
      <c r="L100" s="97">
        <v>0</v>
      </c>
      <c r="M100" s="97">
        <f t="shared" si="20"/>
        <v>0</v>
      </c>
      <c r="N100" s="97">
        <v>0</v>
      </c>
      <c r="O100" s="170">
        <f t="shared" si="21"/>
        <v>0</v>
      </c>
      <c r="P100" s="97">
        <v>0</v>
      </c>
      <c r="Q100" s="97">
        <v>0</v>
      </c>
      <c r="R100" s="97">
        <v>0</v>
      </c>
      <c r="S100" s="97">
        <v>0</v>
      </c>
      <c r="T100" s="97">
        <v>0</v>
      </c>
      <c r="U100" s="144">
        <f t="shared" si="22"/>
        <v>0</v>
      </c>
      <c r="V100" s="232">
        <f t="shared" si="23"/>
        <v>0</v>
      </c>
    </row>
    <row r="101" spans="1:22" s="173" customFormat="1" ht="12.75" hidden="1">
      <c r="A101" s="194">
        <v>96</v>
      </c>
      <c r="B101" s="66"/>
      <c r="C101" s="96"/>
      <c r="D101" s="112">
        <v>0</v>
      </c>
      <c r="E101" s="165">
        <f t="shared" si="19"/>
        <v>0</v>
      </c>
      <c r="F101" s="169">
        <v>0</v>
      </c>
      <c r="G101" s="97">
        <v>0</v>
      </c>
      <c r="H101" s="97">
        <v>0</v>
      </c>
      <c r="I101" s="97">
        <v>0</v>
      </c>
      <c r="J101" s="97">
        <v>0</v>
      </c>
      <c r="K101" s="97">
        <v>0</v>
      </c>
      <c r="L101" s="97">
        <v>0</v>
      </c>
      <c r="M101" s="97">
        <f t="shared" si="20"/>
        <v>0</v>
      </c>
      <c r="N101" s="97">
        <v>0</v>
      </c>
      <c r="O101" s="170">
        <f t="shared" si="21"/>
        <v>0</v>
      </c>
      <c r="P101" s="97">
        <v>0</v>
      </c>
      <c r="Q101" s="97">
        <v>0</v>
      </c>
      <c r="R101" s="97">
        <v>0</v>
      </c>
      <c r="S101" s="97">
        <v>0</v>
      </c>
      <c r="T101" s="97">
        <v>0</v>
      </c>
      <c r="U101" s="144">
        <f t="shared" si="22"/>
        <v>0</v>
      </c>
      <c r="V101" s="232">
        <f t="shared" si="23"/>
        <v>0</v>
      </c>
    </row>
    <row r="102" spans="1:22" s="173" customFormat="1" ht="12.75" hidden="1">
      <c r="A102" s="194">
        <v>97</v>
      </c>
      <c r="B102" s="66"/>
      <c r="C102" s="96"/>
      <c r="D102" s="112">
        <v>0</v>
      </c>
      <c r="E102" s="165">
        <f t="shared" si="19"/>
        <v>0</v>
      </c>
      <c r="F102" s="169">
        <v>0</v>
      </c>
      <c r="G102" s="97">
        <v>0</v>
      </c>
      <c r="H102" s="97">
        <v>0</v>
      </c>
      <c r="I102" s="97">
        <v>0</v>
      </c>
      <c r="J102" s="97">
        <v>0</v>
      </c>
      <c r="K102" s="97">
        <v>0</v>
      </c>
      <c r="L102" s="97">
        <v>0</v>
      </c>
      <c r="M102" s="97">
        <f t="shared" si="20"/>
        <v>0</v>
      </c>
      <c r="N102" s="97">
        <v>0</v>
      </c>
      <c r="O102" s="170">
        <f t="shared" si="21"/>
        <v>0</v>
      </c>
      <c r="P102" s="97">
        <v>0</v>
      </c>
      <c r="Q102" s="97">
        <v>0</v>
      </c>
      <c r="R102" s="97">
        <v>0</v>
      </c>
      <c r="S102" s="97">
        <v>0</v>
      </c>
      <c r="T102" s="97">
        <v>0</v>
      </c>
      <c r="U102" s="144">
        <f t="shared" si="22"/>
        <v>0</v>
      </c>
      <c r="V102" s="232">
        <f t="shared" si="23"/>
        <v>0</v>
      </c>
    </row>
    <row r="103" spans="1:22" s="173" customFormat="1" ht="12.75" hidden="1">
      <c r="A103" s="194">
        <v>98</v>
      </c>
      <c r="B103" s="66"/>
      <c r="C103" s="96"/>
      <c r="D103" s="112">
        <v>0</v>
      </c>
      <c r="E103" s="165">
        <f t="shared" si="19"/>
        <v>0</v>
      </c>
      <c r="F103" s="169">
        <v>0</v>
      </c>
      <c r="G103" s="97">
        <v>0</v>
      </c>
      <c r="H103" s="97">
        <v>0</v>
      </c>
      <c r="I103" s="97">
        <v>0</v>
      </c>
      <c r="J103" s="97">
        <v>0</v>
      </c>
      <c r="K103" s="97">
        <v>0</v>
      </c>
      <c r="L103" s="97">
        <v>0</v>
      </c>
      <c r="M103" s="97">
        <f t="shared" si="20"/>
        <v>0</v>
      </c>
      <c r="N103" s="97">
        <v>0</v>
      </c>
      <c r="O103" s="170">
        <f t="shared" si="21"/>
        <v>0</v>
      </c>
      <c r="P103" s="97">
        <v>0</v>
      </c>
      <c r="Q103" s="97">
        <v>0</v>
      </c>
      <c r="R103" s="97">
        <v>0</v>
      </c>
      <c r="S103" s="97">
        <v>0</v>
      </c>
      <c r="T103" s="97">
        <v>0</v>
      </c>
      <c r="U103" s="144">
        <f t="shared" si="22"/>
        <v>0</v>
      </c>
      <c r="V103" s="232">
        <f t="shared" si="23"/>
        <v>0</v>
      </c>
    </row>
    <row r="104" spans="1:22" s="173" customFormat="1" ht="12.75" hidden="1">
      <c r="A104" s="194">
        <v>99</v>
      </c>
      <c r="B104" s="66"/>
      <c r="C104" s="96"/>
      <c r="D104" s="112">
        <v>0</v>
      </c>
      <c r="E104" s="165">
        <f t="shared" si="19"/>
        <v>0</v>
      </c>
      <c r="F104" s="169">
        <v>0</v>
      </c>
      <c r="G104" s="97">
        <v>0</v>
      </c>
      <c r="H104" s="97">
        <v>0</v>
      </c>
      <c r="I104" s="97">
        <v>0</v>
      </c>
      <c r="J104" s="97">
        <v>0</v>
      </c>
      <c r="K104" s="97">
        <v>0</v>
      </c>
      <c r="L104" s="97">
        <v>0</v>
      </c>
      <c r="M104" s="97">
        <f t="shared" si="20"/>
        <v>0</v>
      </c>
      <c r="N104" s="97">
        <v>0</v>
      </c>
      <c r="O104" s="170">
        <f t="shared" si="21"/>
        <v>0</v>
      </c>
      <c r="P104" s="97">
        <v>0</v>
      </c>
      <c r="Q104" s="97">
        <v>0</v>
      </c>
      <c r="R104" s="97">
        <v>0</v>
      </c>
      <c r="S104" s="97">
        <v>0</v>
      </c>
      <c r="T104" s="97">
        <v>0</v>
      </c>
      <c r="U104" s="144">
        <f t="shared" si="22"/>
        <v>0</v>
      </c>
      <c r="V104" s="232">
        <f t="shared" si="23"/>
        <v>0</v>
      </c>
    </row>
    <row r="105" spans="1:22" s="173" customFormat="1" ht="13.5" hidden="1" thickBot="1">
      <c r="A105" s="194">
        <v>100</v>
      </c>
      <c r="B105" s="66"/>
      <c r="C105" s="96"/>
      <c r="D105" s="112">
        <v>0</v>
      </c>
      <c r="E105" s="165">
        <f t="shared" si="19"/>
        <v>0</v>
      </c>
      <c r="F105" s="169">
        <v>0</v>
      </c>
      <c r="G105" s="97">
        <v>0</v>
      </c>
      <c r="H105" s="97">
        <v>0</v>
      </c>
      <c r="I105" s="97">
        <v>0</v>
      </c>
      <c r="J105" s="97">
        <v>0</v>
      </c>
      <c r="K105" s="97">
        <v>0</v>
      </c>
      <c r="L105" s="97">
        <v>0</v>
      </c>
      <c r="M105" s="97">
        <f t="shared" si="20"/>
        <v>0</v>
      </c>
      <c r="N105" s="97">
        <v>0</v>
      </c>
      <c r="O105" s="170">
        <f t="shared" si="21"/>
        <v>0</v>
      </c>
      <c r="P105" s="97">
        <v>0</v>
      </c>
      <c r="Q105" s="97">
        <v>0</v>
      </c>
      <c r="R105" s="97">
        <v>0</v>
      </c>
      <c r="S105" s="97">
        <v>0</v>
      </c>
      <c r="T105" s="97">
        <v>0</v>
      </c>
      <c r="U105" s="144">
        <f t="shared" si="22"/>
        <v>0</v>
      </c>
      <c r="V105" s="232">
        <f t="shared" si="23"/>
        <v>0</v>
      </c>
    </row>
    <row r="106" spans="1:22" s="173" customFormat="1" ht="27" customHeight="1" thickBot="1">
      <c r="A106" s="145" t="s">
        <v>2</v>
      </c>
      <c r="B106" s="158"/>
      <c r="C106" s="146"/>
      <c r="D106" s="147">
        <f t="shared" ref="D106" si="24">ROUND(SUM(D6:D105),2)</f>
        <v>352969.7</v>
      </c>
      <c r="E106" s="166">
        <f t="shared" ref="E106" si="25">ROUND(SUM(E6:E105),2)</f>
        <v>1121556.9099999999</v>
      </c>
      <c r="F106" s="171">
        <f t="shared" ref="F106" si="26">ROUND(SUM(F6:F105),2)</f>
        <v>341607.54</v>
      </c>
      <c r="G106" s="147">
        <f t="shared" ref="G106:V106" si="27">ROUND(SUM(G6:G105),2)</f>
        <v>13396.37</v>
      </c>
      <c r="H106" s="147">
        <f t="shared" si="27"/>
        <v>107170.99</v>
      </c>
      <c r="I106" s="147">
        <f t="shared" si="27"/>
        <v>53585.5</v>
      </c>
      <c r="J106" s="147">
        <f t="shared" si="27"/>
        <v>93463.08</v>
      </c>
      <c r="K106" s="147">
        <f t="shared" si="27"/>
        <v>93463.08</v>
      </c>
      <c r="L106" s="147">
        <f t="shared" si="27"/>
        <v>31154.36</v>
      </c>
      <c r="M106" s="147">
        <f t="shared" si="27"/>
        <v>9346.31</v>
      </c>
      <c r="N106" s="147">
        <f t="shared" si="27"/>
        <v>0</v>
      </c>
      <c r="O106" s="166">
        <f t="shared" si="27"/>
        <v>743187.23</v>
      </c>
      <c r="P106" s="147">
        <f t="shared" si="27"/>
        <v>4159.68</v>
      </c>
      <c r="Q106" s="147">
        <f t="shared" si="27"/>
        <v>63987</v>
      </c>
      <c r="R106" s="147">
        <f t="shared" si="27"/>
        <v>41545.360000000001</v>
      </c>
      <c r="S106" s="147">
        <f t="shared" si="27"/>
        <v>1199.08</v>
      </c>
      <c r="T106" s="147">
        <f t="shared" si="27"/>
        <v>77730.850000000006</v>
      </c>
      <c r="U106" s="147">
        <f t="shared" si="27"/>
        <v>188621.97</v>
      </c>
      <c r="V106" s="171">
        <f t="shared" si="27"/>
        <v>2053366.11</v>
      </c>
    </row>
    <row r="107" spans="1:22" s="173" customFormat="1" ht="15.75" customHeight="1">
      <c r="A107" s="231"/>
      <c r="B107" s="225"/>
      <c r="C107" s="226"/>
      <c r="D107" s="227"/>
      <c r="E107" s="227"/>
      <c r="F107" s="227"/>
      <c r="G107" s="227"/>
      <c r="H107" s="227"/>
      <c r="I107" s="227"/>
      <c r="J107" s="227"/>
      <c r="K107" s="227"/>
      <c r="L107" s="227"/>
      <c r="M107" s="227"/>
      <c r="N107" s="227"/>
      <c r="O107" s="227"/>
      <c r="P107" s="228"/>
      <c r="Q107" s="228"/>
      <c r="R107" s="228"/>
      <c r="S107" s="228"/>
      <c r="T107" s="228"/>
      <c r="U107" s="228"/>
      <c r="V107" s="228"/>
    </row>
    <row r="108" spans="1:22" s="173" customFormat="1" ht="15.75" customHeight="1">
      <c r="N108" s="228"/>
      <c r="O108" s="228"/>
      <c r="P108" s="228"/>
      <c r="Q108" s="228"/>
      <c r="R108" s="228"/>
      <c r="S108" s="228"/>
      <c r="T108" s="228"/>
      <c r="U108" s="228"/>
      <c r="V108" s="228"/>
    </row>
    <row r="109" spans="1:22" s="173" customFormat="1" ht="30" customHeight="1" thickBot="1">
      <c r="A109" s="386" t="s">
        <v>315</v>
      </c>
      <c r="B109" s="386"/>
      <c r="C109" s="386"/>
      <c r="D109" s="386"/>
      <c r="E109" s="386"/>
      <c r="F109" s="386"/>
      <c r="G109" s="386"/>
      <c r="H109" s="386"/>
      <c r="I109" s="386"/>
      <c r="J109" s="386"/>
      <c r="K109" s="386"/>
      <c r="L109" s="386"/>
      <c r="M109" s="386"/>
      <c r="N109" s="251"/>
      <c r="O109" s="251"/>
      <c r="Q109" s="196"/>
      <c r="R109" s="196"/>
      <c r="S109" s="196"/>
      <c r="T109" s="196"/>
      <c r="U109" s="196"/>
      <c r="V109" s="196"/>
    </row>
    <row r="110" spans="1:22" s="196" customFormat="1" ht="30" customHeight="1">
      <c r="A110" s="401" t="s">
        <v>148</v>
      </c>
      <c r="B110" s="401" t="s">
        <v>1</v>
      </c>
      <c r="C110" s="401" t="s">
        <v>312</v>
      </c>
      <c r="D110" s="401" t="s">
        <v>277</v>
      </c>
      <c r="E110" s="403" t="s">
        <v>313</v>
      </c>
      <c r="F110" s="415" t="s">
        <v>21</v>
      </c>
      <c r="G110" s="401" t="s">
        <v>31</v>
      </c>
      <c r="H110" s="401"/>
      <c r="I110" s="401"/>
      <c r="J110" s="401"/>
      <c r="K110" s="401"/>
      <c r="L110" s="401"/>
      <c r="M110" s="402" t="s">
        <v>331</v>
      </c>
    </row>
    <row r="111" spans="1:22" s="196" customFormat="1" ht="38.25" customHeight="1" thickBot="1">
      <c r="A111" s="406"/>
      <c r="B111" s="406"/>
      <c r="C111" s="406"/>
      <c r="D111" s="406"/>
      <c r="E111" s="407"/>
      <c r="F111" s="416"/>
      <c r="G111" s="264" t="s">
        <v>276</v>
      </c>
      <c r="H111" s="264" t="s">
        <v>64</v>
      </c>
      <c r="I111" s="161"/>
      <c r="J111" s="161"/>
      <c r="K111" s="161"/>
      <c r="L111" s="224" t="s">
        <v>2</v>
      </c>
      <c r="M111" s="404"/>
    </row>
    <row r="112" spans="1:22" s="173" customFormat="1" ht="12.75">
      <c r="A112" s="194">
        <v>1</v>
      </c>
      <c r="B112" s="66" t="s">
        <v>649</v>
      </c>
      <c r="C112" s="96">
        <v>0</v>
      </c>
      <c r="D112" s="113">
        <v>500</v>
      </c>
      <c r="E112" s="165">
        <f>C112*D112</f>
        <v>0</v>
      </c>
      <c r="F112" s="229">
        <v>0</v>
      </c>
      <c r="G112" s="97">
        <v>0</v>
      </c>
      <c r="H112" s="97">
        <v>0</v>
      </c>
      <c r="I112" s="97">
        <v>0</v>
      </c>
      <c r="J112" s="97">
        <v>0</v>
      </c>
      <c r="K112" s="97">
        <v>0</v>
      </c>
      <c r="L112" s="144">
        <f>SUM(G112:K112)</f>
        <v>0</v>
      </c>
      <c r="M112" s="232">
        <f>E112+L112+F112</f>
        <v>0</v>
      </c>
      <c r="N112" s="196"/>
      <c r="O112" s="196"/>
      <c r="P112" s="196"/>
      <c r="Q112" s="196"/>
    </row>
    <row r="113" spans="1:22" s="173" customFormat="1" ht="12.75">
      <c r="A113" s="194">
        <v>2</v>
      </c>
      <c r="B113" s="66"/>
      <c r="C113" s="96"/>
      <c r="D113" s="112">
        <v>0</v>
      </c>
      <c r="E113" s="165">
        <f t="shared" ref="E113:E121" si="28">C113*D113</f>
        <v>0</v>
      </c>
      <c r="F113" s="229">
        <v>0</v>
      </c>
      <c r="G113" s="97">
        <v>0</v>
      </c>
      <c r="H113" s="97">
        <v>0</v>
      </c>
      <c r="I113" s="97">
        <v>0</v>
      </c>
      <c r="J113" s="97">
        <v>0</v>
      </c>
      <c r="K113" s="97">
        <v>0</v>
      </c>
      <c r="L113" s="144">
        <f t="shared" ref="L113:L121" si="29">SUM(G113:K113)</f>
        <v>0</v>
      </c>
      <c r="M113" s="232">
        <f t="shared" ref="M113:M121" si="30">E113+L113+F113</f>
        <v>0</v>
      </c>
      <c r="N113" s="196"/>
      <c r="O113" s="196"/>
      <c r="P113" s="196"/>
      <c r="Q113" s="196"/>
    </row>
    <row r="114" spans="1:22" s="173" customFormat="1" ht="12.75">
      <c r="A114" s="194">
        <v>3</v>
      </c>
      <c r="B114" s="66"/>
      <c r="C114" s="96"/>
      <c r="D114" s="112">
        <v>0</v>
      </c>
      <c r="E114" s="165">
        <f t="shared" si="28"/>
        <v>0</v>
      </c>
      <c r="F114" s="229">
        <v>0</v>
      </c>
      <c r="G114" s="97">
        <v>0</v>
      </c>
      <c r="H114" s="97">
        <v>0</v>
      </c>
      <c r="I114" s="97">
        <v>0</v>
      </c>
      <c r="J114" s="97">
        <v>0</v>
      </c>
      <c r="K114" s="97">
        <v>0</v>
      </c>
      <c r="L114" s="144">
        <f t="shared" si="29"/>
        <v>0</v>
      </c>
      <c r="M114" s="232">
        <f t="shared" si="30"/>
        <v>0</v>
      </c>
      <c r="N114" s="196"/>
      <c r="O114" s="196"/>
      <c r="P114" s="196"/>
      <c r="Q114" s="196"/>
    </row>
    <row r="115" spans="1:22" s="173" customFormat="1" ht="12.75">
      <c r="A115" s="194">
        <v>4</v>
      </c>
      <c r="B115" s="66"/>
      <c r="C115" s="96"/>
      <c r="D115" s="112">
        <v>0</v>
      </c>
      <c r="E115" s="165">
        <f t="shared" si="28"/>
        <v>0</v>
      </c>
      <c r="F115" s="229">
        <v>0</v>
      </c>
      <c r="G115" s="97">
        <v>0</v>
      </c>
      <c r="H115" s="97">
        <v>0</v>
      </c>
      <c r="I115" s="97">
        <v>0</v>
      </c>
      <c r="J115" s="97">
        <v>0</v>
      </c>
      <c r="K115" s="97">
        <v>0</v>
      </c>
      <c r="L115" s="144">
        <f t="shared" si="29"/>
        <v>0</v>
      </c>
      <c r="M115" s="232">
        <f t="shared" si="30"/>
        <v>0</v>
      </c>
      <c r="N115" s="196"/>
      <c r="O115" s="196"/>
      <c r="P115" s="196"/>
      <c r="Q115" s="196"/>
    </row>
    <row r="116" spans="1:22" s="173" customFormat="1" ht="12.75">
      <c r="A116" s="194">
        <v>5</v>
      </c>
      <c r="B116" s="66"/>
      <c r="C116" s="96"/>
      <c r="D116" s="112">
        <v>0</v>
      </c>
      <c r="E116" s="165">
        <f t="shared" si="28"/>
        <v>0</v>
      </c>
      <c r="F116" s="229">
        <v>0</v>
      </c>
      <c r="G116" s="97">
        <v>0</v>
      </c>
      <c r="H116" s="97">
        <v>0</v>
      </c>
      <c r="I116" s="97">
        <v>0</v>
      </c>
      <c r="J116" s="97">
        <v>0</v>
      </c>
      <c r="K116" s="97">
        <v>0</v>
      </c>
      <c r="L116" s="144">
        <f t="shared" si="29"/>
        <v>0</v>
      </c>
      <c r="M116" s="232">
        <f t="shared" si="30"/>
        <v>0</v>
      </c>
      <c r="N116" s="196"/>
      <c r="O116" s="196"/>
      <c r="P116" s="196"/>
      <c r="Q116" s="196"/>
    </row>
    <row r="117" spans="1:22" s="173" customFormat="1" ht="12.75">
      <c r="A117" s="194">
        <v>6</v>
      </c>
      <c r="B117" s="66"/>
      <c r="C117" s="96"/>
      <c r="D117" s="112">
        <v>0</v>
      </c>
      <c r="E117" s="165">
        <f t="shared" si="28"/>
        <v>0</v>
      </c>
      <c r="F117" s="229">
        <v>0</v>
      </c>
      <c r="G117" s="97">
        <v>0</v>
      </c>
      <c r="H117" s="97">
        <v>0</v>
      </c>
      <c r="I117" s="97">
        <v>0</v>
      </c>
      <c r="J117" s="97">
        <v>0</v>
      </c>
      <c r="K117" s="97">
        <v>0</v>
      </c>
      <c r="L117" s="144">
        <f t="shared" si="29"/>
        <v>0</v>
      </c>
      <c r="M117" s="232">
        <f t="shared" si="30"/>
        <v>0</v>
      </c>
      <c r="N117" s="196"/>
      <c r="O117" s="196"/>
      <c r="P117" s="196"/>
      <c r="Q117" s="196"/>
    </row>
    <row r="118" spans="1:22" s="173" customFormat="1" ht="12.75">
      <c r="A118" s="194">
        <v>7</v>
      </c>
      <c r="B118" s="66"/>
      <c r="C118" s="96"/>
      <c r="D118" s="112">
        <v>0</v>
      </c>
      <c r="E118" s="165">
        <f t="shared" si="28"/>
        <v>0</v>
      </c>
      <c r="F118" s="229">
        <v>0</v>
      </c>
      <c r="G118" s="97">
        <v>0</v>
      </c>
      <c r="H118" s="97">
        <v>0</v>
      </c>
      <c r="I118" s="97">
        <v>0</v>
      </c>
      <c r="J118" s="97">
        <v>0</v>
      </c>
      <c r="K118" s="97">
        <v>0</v>
      </c>
      <c r="L118" s="144">
        <f t="shared" si="29"/>
        <v>0</v>
      </c>
      <c r="M118" s="232">
        <f t="shared" si="30"/>
        <v>0</v>
      </c>
      <c r="N118" s="196"/>
      <c r="O118" s="196"/>
      <c r="P118" s="196"/>
      <c r="Q118" s="196"/>
    </row>
    <row r="119" spans="1:22" s="173" customFormat="1" ht="12.75">
      <c r="A119" s="194">
        <v>8</v>
      </c>
      <c r="B119" s="66"/>
      <c r="C119" s="96"/>
      <c r="D119" s="112">
        <v>0</v>
      </c>
      <c r="E119" s="165">
        <f t="shared" si="28"/>
        <v>0</v>
      </c>
      <c r="F119" s="229">
        <v>0</v>
      </c>
      <c r="G119" s="97">
        <v>0</v>
      </c>
      <c r="H119" s="97">
        <v>0</v>
      </c>
      <c r="I119" s="97">
        <v>0</v>
      </c>
      <c r="J119" s="97">
        <v>0</v>
      </c>
      <c r="K119" s="97">
        <v>0</v>
      </c>
      <c r="L119" s="144">
        <f t="shared" si="29"/>
        <v>0</v>
      </c>
      <c r="M119" s="232">
        <f t="shared" si="30"/>
        <v>0</v>
      </c>
      <c r="N119" s="196"/>
      <c r="O119" s="196"/>
      <c r="P119" s="196"/>
      <c r="Q119" s="196"/>
    </row>
    <row r="120" spans="1:22" s="173" customFormat="1" ht="12.75">
      <c r="A120" s="194">
        <v>9</v>
      </c>
      <c r="B120" s="66"/>
      <c r="C120" s="96"/>
      <c r="D120" s="112">
        <v>0</v>
      </c>
      <c r="E120" s="165">
        <f t="shared" si="28"/>
        <v>0</v>
      </c>
      <c r="F120" s="229">
        <v>0</v>
      </c>
      <c r="G120" s="97">
        <v>0</v>
      </c>
      <c r="H120" s="97">
        <v>0</v>
      </c>
      <c r="I120" s="97">
        <v>0</v>
      </c>
      <c r="J120" s="97">
        <v>0</v>
      </c>
      <c r="K120" s="97">
        <v>0</v>
      </c>
      <c r="L120" s="144">
        <f t="shared" si="29"/>
        <v>0</v>
      </c>
      <c r="M120" s="232">
        <f t="shared" si="30"/>
        <v>0</v>
      </c>
      <c r="N120" s="196"/>
      <c r="O120" s="196"/>
      <c r="P120" s="196"/>
      <c r="Q120" s="196"/>
    </row>
    <row r="121" spans="1:22" s="173" customFormat="1" ht="13.5" thickBot="1">
      <c r="A121" s="194">
        <v>10</v>
      </c>
      <c r="B121" s="66"/>
      <c r="C121" s="96"/>
      <c r="D121" s="112">
        <v>0</v>
      </c>
      <c r="E121" s="165">
        <f t="shared" si="28"/>
        <v>0</v>
      </c>
      <c r="F121" s="229">
        <v>0</v>
      </c>
      <c r="G121" s="97">
        <v>0</v>
      </c>
      <c r="H121" s="97">
        <v>0</v>
      </c>
      <c r="I121" s="97">
        <v>0</v>
      </c>
      <c r="J121" s="97">
        <v>0</v>
      </c>
      <c r="K121" s="97">
        <v>0</v>
      </c>
      <c r="L121" s="144">
        <f t="shared" si="29"/>
        <v>0</v>
      </c>
      <c r="M121" s="232">
        <f t="shared" si="30"/>
        <v>0</v>
      </c>
      <c r="N121" s="196"/>
      <c r="O121" s="196"/>
      <c r="P121" s="196"/>
      <c r="Q121" s="196"/>
    </row>
    <row r="122" spans="1:22" s="173" customFormat="1" ht="27" customHeight="1" thickBot="1">
      <c r="A122" s="145" t="s">
        <v>2</v>
      </c>
      <c r="B122" s="163"/>
      <c r="C122" s="146">
        <f>SUM(C112:C121)</f>
        <v>0</v>
      </c>
      <c r="D122" s="147">
        <f>SUM(D112:D121)</f>
        <v>500</v>
      </c>
      <c r="E122" s="166">
        <f>SUM(E112:E121)</f>
        <v>0</v>
      </c>
      <c r="F122" s="230">
        <f t="shared" ref="F122:M122" si="31">ROUND(SUM(F112:F121),2)</f>
        <v>0</v>
      </c>
      <c r="G122" s="147">
        <f t="shared" si="31"/>
        <v>0</v>
      </c>
      <c r="H122" s="147">
        <f t="shared" si="31"/>
        <v>0</v>
      </c>
      <c r="I122" s="147">
        <f t="shared" si="31"/>
        <v>0</v>
      </c>
      <c r="J122" s="147">
        <f t="shared" si="31"/>
        <v>0</v>
      </c>
      <c r="K122" s="147">
        <f t="shared" si="31"/>
        <v>0</v>
      </c>
      <c r="L122" s="147">
        <f t="shared" si="31"/>
        <v>0</v>
      </c>
      <c r="M122" s="171">
        <f t="shared" si="31"/>
        <v>0</v>
      </c>
      <c r="N122" s="196"/>
      <c r="O122" s="196"/>
      <c r="P122" s="196"/>
      <c r="Q122" s="196"/>
    </row>
    <row r="123" spans="1:22" s="173" customFormat="1" ht="27" customHeight="1">
      <c r="A123" s="148"/>
      <c r="B123" s="174"/>
      <c r="C123" s="174"/>
      <c r="D123" s="174"/>
      <c r="E123" s="174"/>
      <c r="F123" s="150"/>
      <c r="G123" s="150"/>
      <c r="H123" s="150"/>
      <c r="I123" s="150"/>
      <c r="J123" s="150"/>
      <c r="K123" s="150"/>
      <c r="L123" s="150"/>
      <c r="M123" s="151"/>
      <c r="N123" s="151"/>
      <c r="O123" s="151"/>
      <c r="P123" s="151"/>
      <c r="Q123" s="151"/>
      <c r="R123" s="151"/>
      <c r="S123" s="151"/>
      <c r="T123" s="151"/>
      <c r="U123" s="151"/>
      <c r="V123" s="151"/>
    </row>
    <row r="124" spans="1:22" s="173" customFormat="1" ht="27" customHeight="1">
      <c r="A124" s="148"/>
      <c r="B124" s="148"/>
      <c r="C124" s="148"/>
      <c r="D124" s="148"/>
      <c r="E124" s="148"/>
      <c r="F124" s="151"/>
      <c r="G124" s="151"/>
      <c r="H124" s="151"/>
      <c r="I124" s="151"/>
      <c r="J124" s="151"/>
      <c r="K124" s="151"/>
      <c r="L124" s="151"/>
      <c r="M124" s="151"/>
      <c r="N124" s="151"/>
      <c r="O124" s="151"/>
      <c r="P124" s="151"/>
      <c r="Q124" s="151"/>
      <c r="R124" s="151"/>
      <c r="S124" s="151"/>
      <c r="T124" s="151"/>
      <c r="U124" s="151"/>
      <c r="V124" s="151"/>
    </row>
    <row r="125" spans="1:22" s="173" customFormat="1" ht="13.5" thickBot="1">
      <c r="A125" s="148"/>
      <c r="B125" s="405" t="s">
        <v>301</v>
      </c>
      <c r="C125" s="405"/>
      <c r="D125" s="405"/>
      <c r="E125" s="405"/>
      <c r="F125" s="405"/>
      <c r="G125" s="405"/>
      <c r="H125" s="405"/>
      <c r="I125" s="405"/>
      <c r="J125" s="405"/>
      <c r="K125" s="151"/>
      <c r="L125" s="405" t="s">
        <v>302</v>
      </c>
      <c r="M125" s="405"/>
      <c r="N125" s="405"/>
      <c r="O125" s="405"/>
      <c r="P125" s="405"/>
      <c r="Q125" s="405"/>
      <c r="R125" s="405"/>
      <c r="S125" s="405"/>
      <c r="T125" s="405"/>
      <c r="U125" s="405"/>
      <c r="V125" s="151"/>
    </row>
    <row r="126" spans="1:22" s="173" customFormat="1" ht="27.75" customHeight="1" thickBot="1">
      <c r="A126" s="148"/>
      <c r="B126" s="399" t="s">
        <v>172</v>
      </c>
      <c r="C126" s="400"/>
      <c r="D126" s="175" t="s">
        <v>136</v>
      </c>
      <c r="E126" s="410" t="s">
        <v>171</v>
      </c>
      <c r="F126" s="399"/>
      <c r="G126" s="399"/>
      <c r="H126" s="399"/>
      <c r="I126" s="399"/>
      <c r="J126" s="399"/>
      <c r="K126" s="148"/>
      <c r="L126" s="411" t="s">
        <v>173</v>
      </c>
      <c r="M126" s="411"/>
      <c r="N126" s="411"/>
      <c r="O126" s="411"/>
      <c r="P126" s="176" t="s">
        <v>137</v>
      </c>
      <c r="Q126" s="417" t="s">
        <v>95</v>
      </c>
      <c r="R126" s="411"/>
      <c r="S126" s="411"/>
      <c r="T126" s="411"/>
      <c r="U126" s="411"/>
      <c r="V126" s="148"/>
    </row>
    <row r="127" spans="1:22" s="173" customFormat="1" ht="41.25" customHeight="1">
      <c r="A127" s="148"/>
      <c r="B127" s="409"/>
      <c r="C127" s="413"/>
      <c r="D127" s="300"/>
      <c r="E127" s="408"/>
      <c r="F127" s="409"/>
      <c r="G127" s="409"/>
      <c r="H127" s="409"/>
      <c r="I127" s="409"/>
      <c r="J127" s="409"/>
      <c r="K127" s="152"/>
      <c r="L127" s="409" t="s">
        <v>622</v>
      </c>
      <c r="M127" s="409"/>
      <c r="N127" s="409"/>
      <c r="O127" s="409"/>
      <c r="P127" s="363">
        <v>93.7</v>
      </c>
      <c r="Q127" s="398" t="s">
        <v>623</v>
      </c>
      <c r="R127" s="396"/>
      <c r="S127" s="396"/>
      <c r="T127" s="396"/>
      <c r="U127" s="396"/>
      <c r="V127" s="153"/>
    </row>
    <row r="128" spans="1:22" s="173" customFormat="1" ht="54" customHeight="1">
      <c r="A128" s="148"/>
      <c r="B128" s="396"/>
      <c r="C128" s="397"/>
      <c r="D128" s="300"/>
      <c r="E128" s="396"/>
      <c r="F128" s="396"/>
      <c r="G128" s="396"/>
      <c r="H128" s="396"/>
      <c r="I128" s="396"/>
      <c r="J128" s="396"/>
      <c r="K128" s="152"/>
      <c r="L128" s="396" t="s">
        <v>624</v>
      </c>
      <c r="M128" s="396"/>
      <c r="N128" s="396"/>
      <c r="O128" s="396"/>
      <c r="P128" s="363">
        <v>401.82</v>
      </c>
      <c r="Q128" s="398" t="s">
        <v>630</v>
      </c>
      <c r="R128" s="396"/>
      <c r="S128" s="396"/>
      <c r="T128" s="396"/>
      <c r="U128" s="396"/>
      <c r="V128" s="148"/>
    </row>
    <row r="129" spans="1:22" s="173" customFormat="1" ht="52.5" customHeight="1">
      <c r="A129" s="148"/>
      <c r="B129" s="396"/>
      <c r="C129" s="397"/>
      <c r="D129" s="300"/>
      <c r="E129" s="396"/>
      <c r="F129" s="396"/>
      <c r="G129" s="396"/>
      <c r="H129" s="396"/>
      <c r="I129" s="396"/>
      <c r="J129" s="396"/>
      <c r="K129" s="152"/>
      <c r="L129" s="396" t="s">
        <v>625</v>
      </c>
      <c r="M129" s="396"/>
      <c r="N129" s="396"/>
      <c r="O129" s="396"/>
      <c r="P129" s="363">
        <v>401.82</v>
      </c>
      <c r="Q129" s="398" t="s">
        <v>630</v>
      </c>
      <c r="R129" s="396"/>
      <c r="S129" s="396"/>
      <c r="T129" s="396"/>
      <c r="U129" s="396"/>
      <c r="V129" s="148"/>
    </row>
    <row r="130" spans="1:22" s="173" customFormat="1" ht="57" customHeight="1">
      <c r="A130" s="148"/>
      <c r="B130" s="396"/>
      <c r="C130" s="397"/>
      <c r="D130" s="300"/>
      <c r="E130" s="396"/>
      <c r="F130" s="396"/>
      <c r="G130" s="396"/>
      <c r="H130" s="396"/>
      <c r="I130" s="396"/>
      <c r="J130" s="396"/>
      <c r="K130" s="152"/>
      <c r="L130" s="396" t="s">
        <v>631</v>
      </c>
      <c r="M130" s="396"/>
      <c r="N130" s="396"/>
      <c r="O130" s="396"/>
      <c r="P130" s="363">
        <v>578.63</v>
      </c>
      <c r="Q130" s="398" t="s">
        <v>630</v>
      </c>
      <c r="R130" s="396"/>
      <c r="S130" s="396"/>
      <c r="T130" s="396"/>
      <c r="U130" s="396"/>
      <c r="V130" s="148"/>
    </row>
    <row r="131" spans="1:22" s="173" customFormat="1" ht="53.25" customHeight="1">
      <c r="A131" s="148"/>
      <c r="B131" s="396"/>
      <c r="C131" s="397"/>
      <c r="D131" s="300"/>
      <c r="E131" s="398"/>
      <c r="F131" s="396"/>
      <c r="G131" s="396"/>
      <c r="H131" s="396"/>
      <c r="I131" s="396"/>
      <c r="J131" s="396"/>
      <c r="K131" s="152"/>
      <c r="L131" s="396" t="s">
        <v>627</v>
      </c>
      <c r="M131" s="396"/>
      <c r="N131" s="396"/>
      <c r="O131" s="396"/>
      <c r="P131" s="363">
        <v>498.26</v>
      </c>
      <c r="Q131" s="398" t="s">
        <v>630</v>
      </c>
      <c r="R131" s="396"/>
      <c r="S131" s="396"/>
      <c r="T131" s="396"/>
      <c r="U131" s="396"/>
      <c r="V131" s="148"/>
    </row>
    <row r="132" spans="1:22" s="173" customFormat="1" ht="50.25" customHeight="1">
      <c r="A132" s="148"/>
      <c r="B132" s="396"/>
      <c r="C132" s="397"/>
      <c r="D132" s="300"/>
      <c r="E132" s="396"/>
      <c r="F132" s="396"/>
      <c r="G132" s="396"/>
      <c r="H132" s="396"/>
      <c r="I132" s="396"/>
      <c r="J132" s="396"/>
      <c r="K132" s="152"/>
      <c r="L132" s="396" t="s">
        <v>628</v>
      </c>
      <c r="M132" s="396"/>
      <c r="N132" s="396"/>
      <c r="O132" s="396"/>
      <c r="P132" s="363">
        <v>1497.71</v>
      </c>
      <c r="Q132" s="398" t="s">
        <v>630</v>
      </c>
      <c r="R132" s="396"/>
      <c r="S132" s="396"/>
      <c r="T132" s="396"/>
      <c r="U132" s="396"/>
      <c r="V132" s="148"/>
    </row>
    <row r="133" spans="1:22" s="173" customFormat="1" ht="69.75" customHeight="1">
      <c r="A133" s="148"/>
      <c r="B133" s="396"/>
      <c r="C133" s="397"/>
      <c r="D133" s="300"/>
      <c r="E133" s="398"/>
      <c r="F133" s="396"/>
      <c r="G133" s="396"/>
      <c r="H133" s="396"/>
      <c r="I133" s="396"/>
      <c r="J133" s="396"/>
      <c r="K133" s="152"/>
      <c r="L133" s="396" t="s">
        <v>629</v>
      </c>
      <c r="M133" s="396"/>
      <c r="N133" s="396"/>
      <c r="O133" s="396"/>
      <c r="P133" s="363">
        <v>723.28</v>
      </c>
      <c r="Q133" s="398" t="s">
        <v>630</v>
      </c>
      <c r="R133" s="396"/>
      <c r="S133" s="396"/>
      <c r="T133" s="396"/>
      <c r="U133" s="396"/>
      <c r="V133" s="148"/>
    </row>
    <row r="134" spans="1:22" s="173" customFormat="1" ht="36.75" customHeight="1">
      <c r="A134" s="148"/>
      <c r="B134" s="396"/>
      <c r="C134" s="397"/>
      <c r="D134" s="300"/>
      <c r="E134" s="398"/>
      <c r="F134" s="396"/>
      <c r="G134" s="396"/>
      <c r="H134" s="396"/>
      <c r="I134" s="396"/>
      <c r="J134" s="396"/>
      <c r="K134" s="152"/>
      <c r="L134" s="396" t="s">
        <v>626</v>
      </c>
      <c r="M134" s="396"/>
      <c r="N134" s="396"/>
      <c r="O134" s="396"/>
      <c r="P134" s="363">
        <v>522.37</v>
      </c>
      <c r="Q134" s="398" t="s">
        <v>632</v>
      </c>
      <c r="R134" s="396"/>
      <c r="S134" s="396"/>
      <c r="T134" s="396"/>
      <c r="U134" s="396"/>
      <c r="V134" s="148"/>
    </row>
    <row r="135" spans="1:22" s="173" customFormat="1" ht="30" customHeight="1">
      <c r="A135" s="148"/>
      <c r="B135" s="396"/>
      <c r="C135" s="397"/>
      <c r="D135" s="300"/>
      <c r="E135" s="398"/>
      <c r="F135" s="396"/>
      <c r="G135" s="396"/>
      <c r="H135" s="396"/>
      <c r="I135" s="396"/>
      <c r="J135" s="396"/>
      <c r="K135" s="152"/>
      <c r="L135" s="396"/>
      <c r="M135" s="396"/>
      <c r="N135" s="396"/>
      <c r="O135" s="396"/>
      <c r="P135" s="103"/>
      <c r="Q135" s="398"/>
      <c r="R135" s="396"/>
      <c r="S135" s="396"/>
      <c r="T135" s="396"/>
      <c r="U135" s="396"/>
      <c r="V135" s="148"/>
    </row>
    <row r="136" spans="1:22" s="173" customFormat="1" ht="30" customHeight="1" thickBot="1">
      <c r="A136" s="148"/>
      <c r="B136" s="394"/>
      <c r="C136" s="395"/>
      <c r="D136" s="301"/>
      <c r="E136" s="414"/>
      <c r="F136" s="394"/>
      <c r="G136" s="394"/>
      <c r="H136" s="394"/>
      <c r="I136" s="394"/>
      <c r="J136" s="394"/>
      <c r="K136" s="148"/>
      <c r="L136" s="394"/>
      <c r="M136" s="394"/>
      <c r="N136" s="394"/>
      <c r="O136" s="394"/>
      <c r="P136" s="104"/>
      <c r="Q136" s="414"/>
      <c r="R136" s="394"/>
      <c r="S136" s="394"/>
      <c r="T136" s="394"/>
      <c r="U136" s="394"/>
      <c r="V136" s="148"/>
    </row>
    <row r="137" spans="1:22" s="173" customFormat="1" ht="27.75" customHeight="1" thickBot="1">
      <c r="A137" s="148"/>
      <c r="B137" s="393" t="s">
        <v>165</v>
      </c>
      <c r="C137" s="393"/>
      <c r="D137" s="159">
        <f>SUM(D127:D136)</f>
        <v>0</v>
      </c>
      <c r="E137" s="195"/>
      <c r="F137" s="195"/>
      <c r="G137" s="195"/>
      <c r="H137" s="195"/>
      <c r="I137" s="195"/>
      <c r="J137" s="195"/>
      <c r="K137" s="148"/>
      <c r="L137" s="148"/>
      <c r="M137" s="148"/>
      <c r="N137" s="148"/>
      <c r="O137" s="154"/>
      <c r="P137" s="148"/>
      <c r="Q137" s="154"/>
      <c r="R137" s="148"/>
      <c r="S137" s="148"/>
      <c r="T137" s="148"/>
      <c r="U137" s="148"/>
      <c r="V137" s="148"/>
    </row>
    <row r="138" spans="1:22" s="173" customFormat="1" ht="27" customHeight="1">
      <c r="A138" s="148"/>
      <c r="B138" s="197"/>
      <c r="C138" s="197"/>
      <c r="D138" s="172"/>
      <c r="E138" s="148"/>
      <c r="F138" s="148"/>
      <c r="G138" s="148"/>
      <c r="H138" s="148"/>
      <c r="I138" s="148"/>
      <c r="J138" s="148"/>
      <c r="K138" s="148"/>
      <c r="L138" s="148"/>
      <c r="M138" s="148"/>
      <c r="N138" s="148"/>
      <c r="O138" s="154"/>
      <c r="P138" s="148"/>
      <c r="Q138" s="154"/>
      <c r="R138" s="148"/>
      <c r="S138" s="148"/>
      <c r="T138" s="148"/>
      <c r="U138" s="148"/>
      <c r="V138" s="148"/>
    </row>
    <row r="139" spans="1:22" s="173" customFormat="1" ht="27" customHeight="1">
      <c r="A139" s="148"/>
      <c r="B139" s="197"/>
      <c r="C139" s="197"/>
      <c r="D139" s="172"/>
      <c r="E139" s="148"/>
      <c r="F139" s="148"/>
      <c r="G139" s="148"/>
      <c r="H139" s="148"/>
      <c r="I139" s="148"/>
      <c r="J139" s="148"/>
      <c r="K139" s="148"/>
      <c r="L139" s="148"/>
      <c r="M139" s="148"/>
      <c r="N139" s="148"/>
      <c r="O139" s="154"/>
      <c r="P139" s="148"/>
      <c r="Q139" s="154"/>
      <c r="R139" s="148"/>
      <c r="S139" s="148"/>
      <c r="T139" s="148"/>
      <c r="U139" s="148"/>
      <c r="V139" s="148"/>
    </row>
    <row r="140" spans="1:22" s="173" customFormat="1" ht="19.5" customHeight="1">
      <c r="A140" s="148"/>
      <c r="M140" s="148"/>
      <c r="N140" s="148"/>
      <c r="O140" s="154"/>
      <c r="P140" s="148"/>
      <c r="Q140" s="154"/>
      <c r="R140" s="148"/>
      <c r="S140" s="148"/>
      <c r="T140" s="148"/>
      <c r="U140" s="148"/>
      <c r="V140" s="148"/>
    </row>
    <row r="141" spans="1:22" s="173" customFormat="1" ht="24.75" customHeight="1">
      <c r="A141" s="148"/>
      <c r="M141" s="148"/>
      <c r="N141" s="148"/>
      <c r="O141" s="148"/>
      <c r="P141" s="154"/>
      <c r="Q141" s="148"/>
      <c r="R141" s="154"/>
      <c r="S141" s="148"/>
      <c r="T141" s="148"/>
      <c r="U141" s="148"/>
      <c r="V141" s="148"/>
    </row>
    <row r="142" spans="1:22" s="173" customFormat="1" ht="19.5" customHeight="1">
      <c r="A142" s="148"/>
      <c r="M142" s="148"/>
      <c r="N142" s="148"/>
      <c r="O142" s="148"/>
      <c r="P142" s="154"/>
      <c r="Q142" s="148"/>
      <c r="R142" s="154"/>
      <c r="S142" s="148"/>
      <c r="T142" s="148"/>
      <c r="U142" s="148"/>
      <c r="V142" s="148"/>
    </row>
    <row r="143" spans="1:22" s="173" customFormat="1" ht="19.5" customHeight="1">
      <c r="A143" s="148"/>
      <c r="M143" s="148"/>
      <c r="N143" s="148"/>
      <c r="O143" s="148"/>
      <c r="P143" s="154"/>
      <c r="Q143" s="148"/>
      <c r="R143" s="154"/>
      <c r="S143" s="148"/>
      <c r="T143" s="148"/>
      <c r="U143" s="148"/>
      <c r="V143" s="148"/>
    </row>
    <row r="144" spans="1:22" ht="14.25" customHeight="1"/>
  </sheetData>
  <sheetProtection algorithmName="SHA-512" hashValue="djdzlTFDoz2Sd9tERyN4IAtSs+VTVrYGEjxU88WIsEqu44/S3vsGR+TZVECxQ//7QcJcOMB+zciMVhcTWDT4vQ==" saltValue="aJJH8Ywk72MJz08DC8syHQ==" spinCount="100000" sheet="1" objects="1" scenarios="1" formatRows="0" deleteColumns="0"/>
  <mergeCells count="67">
    <mergeCell ref="Q130:U130"/>
    <mergeCell ref="Q131:U131"/>
    <mergeCell ref="Q129:U129"/>
    <mergeCell ref="Q132:U132"/>
    <mergeCell ref="Q128:U128"/>
    <mergeCell ref="Q136:U136"/>
    <mergeCell ref="E131:J131"/>
    <mergeCell ref="F110:F111"/>
    <mergeCell ref="Q135:U135"/>
    <mergeCell ref="Q126:U126"/>
    <mergeCell ref="E132:J132"/>
    <mergeCell ref="L136:O136"/>
    <mergeCell ref="E128:J128"/>
    <mergeCell ref="E136:J136"/>
    <mergeCell ref="Q133:U133"/>
    <mergeCell ref="Q134:U134"/>
    <mergeCell ref="L129:O129"/>
    <mergeCell ref="L128:O128"/>
    <mergeCell ref="L127:O127"/>
    <mergeCell ref="L131:O131"/>
    <mergeCell ref="L130:O130"/>
    <mergeCell ref="V4:V5"/>
    <mergeCell ref="A1:V1"/>
    <mergeCell ref="E127:J127"/>
    <mergeCell ref="E126:J126"/>
    <mergeCell ref="L126:O126"/>
    <mergeCell ref="A2:V2"/>
    <mergeCell ref="B127:C127"/>
    <mergeCell ref="C110:C111"/>
    <mergeCell ref="D4:D5"/>
    <mergeCell ref="E110:E111"/>
    <mergeCell ref="B4:B5"/>
    <mergeCell ref="C4:C5"/>
    <mergeCell ref="D110:D111"/>
    <mergeCell ref="Q127:U127"/>
    <mergeCell ref="B128:C128"/>
    <mergeCell ref="A3:V3"/>
    <mergeCell ref="B129:C129"/>
    <mergeCell ref="E129:J129"/>
    <mergeCell ref="B126:C126"/>
    <mergeCell ref="P4:U4"/>
    <mergeCell ref="F4:O4"/>
    <mergeCell ref="G110:L110"/>
    <mergeCell ref="M110:M111"/>
    <mergeCell ref="B125:J125"/>
    <mergeCell ref="L125:U125"/>
    <mergeCell ref="A109:M109"/>
    <mergeCell ref="A4:A5"/>
    <mergeCell ref="E4:E5"/>
    <mergeCell ref="A110:A111"/>
    <mergeCell ref="B110:B111"/>
    <mergeCell ref="B130:C130"/>
    <mergeCell ref="B132:C132"/>
    <mergeCell ref="B131:C131"/>
    <mergeCell ref="L135:O135"/>
    <mergeCell ref="E134:J134"/>
    <mergeCell ref="E133:J133"/>
    <mergeCell ref="E135:J135"/>
    <mergeCell ref="E130:J130"/>
    <mergeCell ref="L132:O132"/>
    <mergeCell ref="L133:O133"/>
    <mergeCell ref="L134:O134"/>
    <mergeCell ref="B137:C137"/>
    <mergeCell ref="B136:C136"/>
    <mergeCell ref="B135:C135"/>
    <mergeCell ref="B134:C134"/>
    <mergeCell ref="B133:C133"/>
  </mergeCells>
  <dataValidations count="2">
    <dataValidation type="list" allowBlank="1" showInputMessage="1" showErrorMessage="1" sqref="P5:T5" xr:uid="{00000000-0002-0000-0400-000000000000}">
      <formula1>Benefícios</formula1>
    </dataValidation>
    <dataValidation type="list" allowBlank="1" showInputMessage="1" showErrorMessage="1" sqref="I111:K111" xr:uid="{00000000-0002-0000-0400-000001000000}">
      <formula1>Beneficios2</formula1>
    </dataValidation>
  </dataValidations>
  <pageMargins left="0.19685039370078741" right="0.19685039370078741" top="0.59055118110236227" bottom="0.59055118110236227" header="0" footer="0"/>
  <pageSetup paperSize="9" scale="60" fitToHeight="0" orientation="landscape" r:id="rId1"/>
  <headerFooter>
    <oddFooter>Página &amp;P de &amp;N</oddFooter>
  </headerFooter>
  <rowBreaks count="1" manualBreakCount="1">
    <brk id="107" max="21" man="1"/>
  </rowBreaks>
  <ignoredErrors>
    <ignoredError sqref="O6:O105 L112:L121" formulaRange="1"/>
    <ignoredError sqref="E6 E7:E105" unlocked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Plan4">
    <tabColor theme="3" tint="-0.249977111117893"/>
    <pageSetUpPr fitToPage="1"/>
  </sheetPr>
  <dimension ref="A1:BF132"/>
  <sheetViews>
    <sheetView view="pageBreakPreview" zoomScale="90" zoomScaleSheetLayoutView="90" workbookViewId="0">
      <pane ySplit="6" topLeftCell="A113" activePane="bottomLeft" state="frozen"/>
      <selection activeCell="F6" sqref="F6"/>
      <selection pane="bottomLeft" activeCell="A7" sqref="A7"/>
    </sheetView>
  </sheetViews>
  <sheetFormatPr defaultColWidth="17" defaultRowHeight="30" customHeight="1"/>
  <cols>
    <col min="1" max="1" width="6.7109375" style="1" customWidth="1"/>
    <col min="2" max="2" width="31.140625" style="1" customWidth="1"/>
    <col min="3" max="3" width="6.7109375" style="1" customWidth="1"/>
    <col min="4" max="4" width="10.7109375" style="70" customWidth="1"/>
    <col min="5" max="6" width="7.7109375" style="1" customWidth="1"/>
    <col min="7" max="7" width="10.28515625" style="70" bestFit="1" customWidth="1"/>
    <col min="8" max="8" width="7.85546875" style="70" customWidth="1"/>
    <col min="9" max="9" width="8.140625" style="70" customWidth="1"/>
    <col min="10" max="11" width="8.7109375" style="70" customWidth="1"/>
    <col min="12" max="12" width="10.28515625" style="70" customWidth="1"/>
    <col min="13" max="13" width="7.85546875" style="1" customWidth="1"/>
    <col min="14" max="15" width="9.5703125" style="1" customWidth="1"/>
    <col min="16" max="16" width="9.5703125" style="2" customWidth="1"/>
    <col min="17" max="17" width="10.28515625" style="70" customWidth="1"/>
    <col min="18" max="18" width="7.7109375" style="1" customWidth="1"/>
    <col min="19" max="20" width="9.5703125" style="1" customWidth="1"/>
    <col min="21" max="21" width="9.5703125" style="2" customWidth="1"/>
    <col min="22" max="22" width="11.7109375" style="2" customWidth="1"/>
    <col min="23" max="25" width="9.5703125" style="1" customWidth="1"/>
    <col min="26" max="26" width="11.85546875" style="1" customWidth="1"/>
    <col min="27" max="27" width="9.42578125" style="1" bestFit="1" customWidth="1"/>
    <col min="28" max="28" width="9.5703125" style="1" bestFit="1" customWidth="1"/>
    <col min="29" max="29" width="8.7109375" style="1" customWidth="1"/>
    <col min="30" max="30" width="11.7109375" style="2" hidden="1" customWidth="1"/>
    <col min="31" max="33" width="9.5703125" style="1" hidden="1" customWidth="1"/>
    <col min="34" max="34" width="11.7109375" style="2" hidden="1" customWidth="1"/>
    <col min="35" max="37" width="9.5703125" style="1" hidden="1" customWidth="1"/>
    <col min="38" max="38" width="11.7109375" style="2" hidden="1" customWidth="1"/>
    <col min="39" max="41" width="9.5703125" style="1" hidden="1" customWidth="1"/>
    <col min="42" max="43" width="8.7109375" style="1" customWidth="1"/>
    <col min="44" max="56" width="17" style="1" hidden="1" customWidth="1"/>
    <col min="57" max="57" width="17" style="1"/>
    <col min="58" max="58" width="17" style="1" hidden="1" customWidth="1"/>
    <col min="59" max="16384" width="17" style="1"/>
  </cols>
  <sheetData>
    <row r="1" spans="1:58" ht="34.5" customHeight="1">
      <c r="A1" s="385" t="str">
        <f>Capa!A1</f>
        <v>Memória de Cálculo Contrato de Gestão nº 06/2021 celebrado entre Secretaria de Estado de Cultura e Turismo e o Instituto Cultural Filarmônica</v>
      </c>
      <c r="B1" s="385"/>
      <c r="C1" s="385"/>
      <c r="D1" s="385"/>
      <c r="E1" s="385"/>
      <c r="F1" s="385"/>
      <c r="G1" s="385"/>
      <c r="H1" s="385"/>
      <c r="I1" s="385"/>
      <c r="J1" s="385"/>
      <c r="K1" s="385"/>
      <c r="L1" s="385"/>
      <c r="M1" s="385"/>
      <c r="N1" s="385"/>
      <c r="O1" s="385"/>
      <c r="P1" s="385"/>
      <c r="Q1" s="385"/>
      <c r="R1" s="385"/>
      <c r="S1" s="385"/>
      <c r="T1" s="385"/>
      <c r="U1" s="385"/>
      <c r="V1" s="385"/>
      <c r="W1" s="385"/>
      <c r="X1" s="385"/>
      <c r="Y1" s="385"/>
      <c r="Z1" s="385"/>
      <c r="AA1" s="385"/>
      <c r="AB1" s="385"/>
      <c r="AC1" s="254"/>
      <c r="AD1" s="286"/>
      <c r="AE1" s="286"/>
      <c r="AF1" s="286"/>
      <c r="AG1" s="286"/>
      <c r="AH1" s="286"/>
      <c r="AI1" s="286"/>
      <c r="AJ1" s="286"/>
      <c r="AK1" s="286"/>
      <c r="AL1" s="286"/>
      <c r="AM1" s="286"/>
      <c r="AN1" s="286"/>
      <c r="AO1" s="286"/>
      <c r="AP1" s="286"/>
      <c r="AQ1" s="286"/>
      <c r="AR1" s="252" t="s">
        <v>146</v>
      </c>
      <c r="AS1" s="148" t="e">
        <f t="shared" ref="AS1:AS7" ca="1" si="0">CELL("endereço",OFFSET($H$6,1,MATCH($AR1,$I$6:$K$6,0)))</f>
        <v>#N/A</v>
      </c>
      <c r="AT1" s="148" t="e">
        <f ca="1">CONCATENATE(AS1,":$",MID(AS1,2,1),"$106")</f>
        <v>#N/A</v>
      </c>
      <c r="AU1" s="148"/>
      <c r="AV1" s="148"/>
      <c r="AW1" s="283" t="e">
        <f ca="1">CELL("endereço",OFFSET($M$6,1,MATCH($AR1,$N$6:$P$6,0)))</f>
        <v>#N/A</v>
      </c>
      <c r="AX1" s="283" t="e">
        <f ca="1">CONCATENATE(AW1,":$",MID(AW1,2,1),"$106")</f>
        <v>#N/A</v>
      </c>
      <c r="AY1" s="283"/>
      <c r="AZ1" s="283"/>
      <c r="BA1" s="148" t="e">
        <f ca="1">CELL("endereço",OFFSET($R$6,1,MATCH($AR1,$S$6:$U$6,0)))</f>
        <v>#N/A</v>
      </c>
      <c r="BB1" s="148" t="e">
        <f ca="1">CONCATENATE(BA1,":$",MID(BA1,2,1),"$106")</f>
        <v>#N/A</v>
      </c>
      <c r="BC1" s="148"/>
      <c r="BD1" s="148"/>
      <c r="BF1" s="252" t="s">
        <v>276</v>
      </c>
    </row>
    <row r="2" spans="1:58" ht="30" customHeight="1">
      <c r="A2" s="385" t="s">
        <v>306</v>
      </c>
      <c r="B2" s="385"/>
      <c r="C2" s="385"/>
      <c r="D2" s="385"/>
      <c r="E2" s="385"/>
      <c r="F2" s="385"/>
      <c r="G2" s="385"/>
      <c r="H2" s="385"/>
      <c r="I2" s="385"/>
      <c r="J2" s="385"/>
      <c r="K2" s="385"/>
      <c r="L2" s="385"/>
      <c r="M2" s="385"/>
      <c r="N2" s="385"/>
      <c r="O2" s="385"/>
      <c r="P2" s="385"/>
      <c r="Q2" s="385"/>
      <c r="R2" s="385"/>
      <c r="S2" s="385"/>
      <c r="T2" s="385"/>
      <c r="U2" s="385"/>
      <c r="V2" s="385"/>
      <c r="W2" s="385"/>
      <c r="X2" s="385"/>
      <c r="Y2" s="385"/>
      <c r="Z2" s="385"/>
      <c r="AA2" s="385"/>
      <c r="AB2" s="385"/>
      <c r="AC2" s="254"/>
      <c r="AD2" s="286"/>
      <c r="AE2" s="286"/>
      <c r="AF2" s="286"/>
      <c r="AG2" s="286"/>
      <c r="AH2" s="286"/>
      <c r="AI2" s="286"/>
      <c r="AJ2" s="286"/>
      <c r="AK2" s="286"/>
      <c r="AL2" s="286"/>
      <c r="AM2" s="286"/>
      <c r="AN2" s="286"/>
      <c r="AO2" s="286"/>
      <c r="AP2" s="286"/>
      <c r="AQ2" s="286"/>
      <c r="AR2" s="252" t="s">
        <v>62</v>
      </c>
      <c r="AS2" s="148" t="e">
        <f t="shared" ca="1" si="0"/>
        <v>#N/A</v>
      </c>
      <c r="AT2" s="148" t="e">
        <f t="shared" ref="AT2:AT6" ca="1" si="1">CONCATENATE(AS2,":$",MID(AS2,2,1),"$106")</f>
        <v>#N/A</v>
      </c>
      <c r="AU2" s="148" t="e">
        <f t="shared" ref="AU2:AU8" ca="1" si="2">CELL("endereço",OFFSET($H$112,1,MATCH($AR2,$I$112:$K$112,0)))</f>
        <v>#N/A</v>
      </c>
      <c r="AV2" s="148" t="e">
        <f ca="1">CONCATENATE(AU2,":$",MID(AU2,2,1),"$122")</f>
        <v>#N/A</v>
      </c>
      <c r="AW2" s="283" t="e">
        <f t="shared" ref="AW2:AW7" ca="1" si="3">CELL("endereço",OFFSET($M$6,1,MATCH($AR2,$N$6:$P$6,0)))</f>
        <v>#N/A</v>
      </c>
      <c r="AX2" s="283" t="e">
        <f t="shared" ref="AX2:AX7" ca="1" si="4">CONCATENATE(AW2,":$",MID(AW2,2,1),"$106")</f>
        <v>#N/A</v>
      </c>
      <c r="AY2" s="283" t="e">
        <f ca="1">CELL("endereço",OFFSET($M$112,1,MATCH($AR2,$N$112:$P$112,0)))</f>
        <v>#N/A</v>
      </c>
      <c r="AZ2" s="283" t="e">
        <f ca="1">CONCATENATE(AY2,":$",MID(AY2,2,1),"$122")</f>
        <v>#N/A</v>
      </c>
      <c r="BA2" s="148" t="e">
        <f t="shared" ref="BA2:BA7" ca="1" si="5">CELL("endereço",OFFSET($R$6,1,MATCH($AR2,$S$6:$U$6,0)))</f>
        <v>#N/A</v>
      </c>
      <c r="BB2" s="148" t="e">
        <f t="shared" ref="BB2:BB6" ca="1" si="6">CONCATENATE(BA2,":$",MID(BA2,2,1),"$106")</f>
        <v>#N/A</v>
      </c>
      <c r="BC2" s="148" t="e">
        <f ca="1">CELL("endereço",OFFSET($R$112,1,MATCH($AR2,$S$112:$U$112,0)))</f>
        <v>#N/A</v>
      </c>
      <c r="BD2" s="148" t="e">
        <f ca="1">CONCATENATE(BC2,":$",MID(BC2,2,1),"$122")</f>
        <v>#N/A</v>
      </c>
      <c r="BF2" s="252" t="s">
        <v>62</v>
      </c>
    </row>
    <row r="3" spans="1:58" ht="30" customHeight="1" thickBot="1">
      <c r="A3" s="424" t="s">
        <v>314</v>
      </c>
      <c r="B3" s="424"/>
      <c r="C3" s="424"/>
      <c r="D3" s="424"/>
      <c r="E3" s="424"/>
      <c r="F3" s="424"/>
      <c r="G3" s="424"/>
      <c r="H3" s="424"/>
      <c r="I3" s="424"/>
      <c r="J3" s="424"/>
      <c r="K3" s="424"/>
      <c r="L3" s="424"/>
      <c r="M3" s="424"/>
      <c r="N3" s="424"/>
      <c r="O3" s="424"/>
      <c r="P3" s="424"/>
      <c r="Q3" s="424"/>
      <c r="R3" s="424"/>
      <c r="S3" s="424"/>
      <c r="T3" s="424"/>
      <c r="U3" s="424"/>
      <c r="V3" s="424"/>
      <c r="W3" s="424"/>
      <c r="X3" s="424"/>
      <c r="Y3" s="424"/>
      <c r="Z3" s="424"/>
      <c r="AA3" s="424"/>
      <c r="AB3" s="424"/>
      <c r="AC3" s="254"/>
      <c r="AD3" s="286"/>
      <c r="AE3" s="286"/>
      <c r="AF3" s="286"/>
      <c r="AG3" s="286"/>
      <c r="AH3" s="286"/>
      <c r="AI3" s="286"/>
      <c r="AJ3" s="286"/>
      <c r="AK3" s="286"/>
      <c r="AL3" s="286"/>
      <c r="AM3" s="286"/>
      <c r="AN3" s="286"/>
      <c r="AO3" s="286"/>
      <c r="AP3" s="286"/>
      <c r="AQ3" s="286"/>
      <c r="AR3" s="252" t="s">
        <v>354</v>
      </c>
      <c r="AS3" s="148" t="e">
        <f t="shared" ca="1" si="0"/>
        <v>#N/A</v>
      </c>
      <c r="AT3" s="148" t="e">
        <f t="shared" ca="1" si="1"/>
        <v>#N/A</v>
      </c>
      <c r="AU3" s="148" t="e">
        <f t="shared" ca="1" si="2"/>
        <v>#N/A</v>
      </c>
      <c r="AV3" s="148" t="e">
        <f t="shared" ref="AV3:AV6" ca="1" si="7">CONCATENATE(AU3,":$",MID(AU3,2,1),"$122")</f>
        <v>#N/A</v>
      </c>
      <c r="AW3" s="283" t="e">
        <f t="shared" ca="1" si="3"/>
        <v>#N/A</v>
      </c>
      <c r="AX3" s="283" t="e">
        <f t="shared" ca="1" si="4"/>
        <v>#N/A</v>
      </c>
      <c r="AY3" s="283" t="e">
        <f t="shared" ref="AY3:AY8" ca="1" si="8">CELL("endereço",OFFSET($M$112,1,MATCH($AR3,$N$112:$P$112,0)))</f>
        <v>#N/A</v>
      </c>
      <c r="AZ3" s="283" t="e">
        <f t="shared" ref="AZ3:AZ6" ca="1" si="9">CONCATENATE(AY3,":$",MID(AY3,2,1),"$122")</f>
        <v>#N/A</v>
      </c>
      <c r="BA3" s="148" t="e">
        <f t="shared" ca="1" si="5"/>
        <v>#N/A</v>
      </c>
      <c r="BB3" s="148" t="e">
        <f t="shared" ca="1" si="6"/>
        <v>#N/A</v>
      </c>
      <c r="BC3" s="148" t="e">
        <f t="shared" ref="BC3:BC8" ca="1" si="10">CELL("endereço",OFFSET($R$112,1,MATCH($AR3,$S$112:$U$112,0)))</f>
        <v>#N/A</v>
      </c>
      <c r="BD3" s="148" t="e">
        <f t="shared" ref="BD3:BD6" ca="1" si="11">CONCATENATE(BC3,":$",MID(BC3,2,1),"$122")</f>
        <v>#N/A</v>
      </c>
      <c r="BF3" s="252" t="s">
        <v>63</v>
      </c>
    </row>
    <row r="4" spans="1:58" s="160" customFormat="1" ht="27" customHeight="1">
      <c r="A4" s="401" t="s">
        <v>148</v>
      </c>
      <c r="B4" s="401" t="s">
        <v>1</v>
      </c>
      <c r="C4" s="401" t="s">
        <v>145</v>
      </c>
      <c r="D4" s="403" t="s">
        <v>19</v>
      </c>
      <c r="E4" s="402" t="s">
        <v>316</v>
      </c>
      <c r="F4" s="403" t="s">
        <v>317</v>
      </c>
      <c r="G4" s="402" t="s">
        <v>368</v>
      </c>
      <c r="H4" s="401"/>
      <c r="I4" s="401"/>
      <c r="J4" s="401"/>
      <c r="K4" s="403"/>
      <c r="L4" s="402" t="s">
        <v>369</v>
      </c>
      <c r="M4" s="401"/>
      <c r="N4" s="401"/>
      <c r="O4" s="401"/>
      <c r="P4" s="403"/>
      <c r="Q4" s="402" t="s">
        <v>375</v>
      </c>
      <c r="R4" s="401"/>
      <c r="S4" s="401"/>
      <c r="T4" s="401"/>
      <c r="U4" s="403"/>
      <c r="V4" s="402" t="s">
        <v>320</v>
      </c>
      <c r="W4" s="401"/>
      <c r="X4" s="401"/>
      <c r="Y4" s="403"/>
      <c r="Z4" s="426" t="s">
        <v>147</v>
      </c>
      <c r="AA4" s="427"/>
      <c r="AB4" s="427"/>
      <c r="AC4" s="260"/>
      <c r="AD4" s="402" t="s">
        <v>380</v>
      </c>
      <c r="AE4" s="401"/>
      <c r="AF4" s="401"/>
      <c r="AG4" s="403"/>
      <c r="AH4" s="402" t="s">
        <v>378</v>
      </c>
      <c r="AI4" s="401"/>
      <c r="AJ4" s="401"/>
      <c r="AK4" s="403"/>
      <c r="AL4" s="402" t="s">
        <v>379</v>
      </c>
      <c r="AM4" s="401"/>
      <c r="AN4" s="401"/>
      <c r="AO4" s="403"/>
      <c r="AP4" s="260"/>
      <c r="AQ4" s="260"/>
      <c r="AR4" s="252" t="s">
        <v>64</v>
      </c>
      <c r="AS4" s="148" t="e">
        <f t="shared" ca="1" si="0"/>
        <v>#N/A</v>
      </c>
      <c r="AT4" s="148" t="e">
        <f t="shared" ca="1" si="1"/>
        <v>#N/A</v>
      </c>
      <c r="AU4" s="148" t="e">
        <f t="shared" ca="1" si="2"/>
        <v>#N/A</v>
      </c>
      <c r="AV4" s="148" t="e">
        <f t="shared" ca="1" si="7"/>
        <v>#N/A</v>
      </c>
      <c r="AW4" s="283" t="e">
        <f t="shared" ca="1" si="3"/>
        <v>#N/A</v>
      </c>
      <c r="AX4" s="283" t="e">
        <f t="shared" ca="1" si="4"/>
        <v>#N/A</v>
      </c>
      <c r="AY4" s="283" t="e">
        <f t="shared" ca="1" si="8"/>
        <v>#N/A</v>
      </c>
      <c r="AZ4" s="283" t="e">
        <f t="shared" ca="1" si="9"/>
        <v>#N/A</v>
      </c>
      <c r="BA4" s="148" t="e">
        <f t="shared" ca="1" si="5"/>
        <v>#N/A</v>
      </c>
      <c r="BB4" s="148" t="e">
        <f t="shared" ca="1" si="6"/>
        <v>#N/A</v>
      </c>
      <c r="BC4" s="148" t="e">
        <f t="shared" ca="1" si="10"/>
        <v>#N/A</v>
      </c>
      <c r="BD4" s="148" t="e">
        <f t="shared" ca="1" si="11"/>
        <v>#N/A</v>
      </c>
      <c r="BF4" s="252" t="s">
        <v>64</v>
      </c>
    </row>
    <row r="5" spans="1:58" s="160" customFormat="1" ht="27" customHeight="1">
      <c r="A5" s="419"/>
      <c r="B5" s="419"/>
      <c r="C5" s="419"/>
      <c r="D5" s="420"/>
      <c r="E5" s="418"/>
      <c r="F5" s="420"/>
      <c r="G5" s="418" t="s">
        <v>318</v>
      </c>
      <c r="H5" s="422" t="s">
        <v>335</v>
      </c>
      <c r="I5" s="425" t="s">
        <v>336</v>
      </c>
      <c r="J5" s="419"/>
      <c r="K5" s="420"/>
      <c r="L5" s="418" t="s">
        <v>318</v>
      </c>
      <c r="M5" s="422" t="s">
        <v>335</v>
      </c>
      <c r="N5" s="425" t="s">
        <v>336</v>
      </c>
      <c r="O5" s="419"/>
      <c r="P5" s="420"/>
      <c r="Q5" s="418" t="s">
        <v>318</v>
      </c>
      <c r="R5" s="422" t="s">
        <v>335</v>
      </c>
      <c r="S5" s="425" t="s">
        <v>336</v>
      </c>
      <c r="T5" s="419"/>
      <c r="U5" s="420"/>
      <c r="V5" s="418" t="s">
        <v>294</v>
      </c>
      <c r="W5" s="419" t="s">
        <v>30</v>
      </c>
      <c r="X5" s="419" t="s">
        <v>31</v>
      </c>
      <c r="Y5" s="420" t="s">
        <v>319</v>
      </c>
      <c r="Z5" s="418" t="s">
        <v>22</v>
      </c>
      <c r="AA5" s="419" t="s">
        <v>23</v>
      </c>
      <c r="AB5" s="419" t="s">
        <v>24</v>
      </c>
      <c r="AC5" s="259"/>
      <c r="AD5" s="418" t="s">
        <v>294</v>
      </c>
      <c r="AE5" s="419" t="s">
        <v>30</v>
      </c>
      <c r="AF5" s="419" t="s">
        <v>31</v>
      </c>
      <c r="AG5" s="420" t="s">
        <v>319</v>
      </c>
      <c r="AH5" s="418" t="s">
        <v>294</v>
      </c>
      <c r="AI5" s="419" t="s">
        <v>30</v>
      </c>
      <c r="AJ5" s="419" t="s">
        <v>31</v>
      </c>
      <c r="AK5" s="420" t="s">
        <v>319</v>
      </c>
      <c r="AL5" s="418" t="s">
        <v>294</v>
      </c>
      <c r="AM5" s="419" t="s">
        <v>30</v>
      </c>
      <c r="AN5" s="419" t="s">
        <v>31</v>
      </c>
      <c r="AO5" s="420" t="s">
        <v>319</v>
      </c>
      <c r="AP5" s="288"/>
      <c r="AQ5" s="288"/>
      <c r="AR5" s="252" t="s">
        <v>65</v>
      </c>
      <c r="AS5" s="148" t="e">
        <f t="shared" ca="1" si="0"/>
        <v>#N/A</v>
      </c>
      <c r="AT5" s="148" t="e">
        <f t="shared" ca="1" si="1"/>
        <v>#N/A</v>
      </c>
      <c r="AU5" s="148" t="e">
        <f t="shared" ca="1" si="2"/>
        <v>#N/A</v>
      </c>
      <c r="AV5" s="148" t="e">
        <f t="shared" ca="1" si="7"/>
        <v>#N/A</v>
      </c>
      <c r="AW5" s="283" t="e">
        <f t="shared" ca="1" si="3"/>
        <v>#N/A</v>
      </c>
      <c r="AX5" s="283" t="e">
        <f t="shared" ca="1" si="4"/>
        <v>#N/A</v>
      </c>
      <c r="AY5" s="283" t="e">
        <f t="shared" ca="1" si="8"/>
        <v>#N/A</v>
      </c>
      <c r="AZ5" s="283" t="e">
        <f t="shared" ca="1" si="9"/>
        <v>#N/A</v>
      </c>
      <c r="BA5" s="148" t="e">
        <f t="shared" ca="1" si="5"/>
        <v>#N/A</v>
      </c>
      <c r="BB5" s="148" t="e">
        <f t="shared" ca="1" si="6"/>
        <v>#N/A</v>
      </c>
      <c r="BC5" s="148" t="e">
        <f t="shared" ca="1" si="10"/>
        <v>#N/A</v>
      </c>
      <c r="BD5" s="148" t="e">
        <f t="shared" ca="1" si="11"/>
        <v>#N/A</v>
      </c>
      <c r="BF5" s="252" t="s">
        <v>65</v>
      </c>
    </row>
    <row r="6" spans="1:58" s="160" customFormat="1" ht="39.75" customHeight="1" thickBot="1">
      <c r="A6" s="406"/>
      <c r="B6" s="406"/>
      <c r="C6" s="406"/>
      <c r="D6" s="407"/>
      <c r="E6" s="404"/>
      <c r="F6" s="407"/>
      <c r="G6" s="404"/>
      <c r="H6" s="423"/>
      <c r="I6" s="161"/>
      <c r="J6" s="161"/>
      <c r="K6" s="161"/>
      <c r="L6" s="404"/>
      <c r="M6" s="423"/>
      <c r="N6" s="161"/>
      <c r="O6" s="161"/>
      <c r="P6" s="161"/>
      <c r="Q6" s="404"/>
      <c r="R6" s="423"/>
      <c r="S6" s="161"/>
      <c r="T6" s="161"/>
      <c r="U6" s="161"/>
      <c r="V6" s="404"/>
      <c r="W6" s="406"/>
      <c r="X6" s="406"/>
      <c r="Y6" s="407"/>
      <c r="Z6" s="404"/>
      <c r="AA6" s="406"/>
      <c r="AB6" s="406"/>
      <c r="AC6" s="259"/>
      <c r="AD6" s="404"/>
      <c r="AE6" s="406"/>
      <c r="AF6" s="406"/>
      <c r="AG6" s="407"/>
      <c r="AH6" s="404"/>
      <c r="AI6" s="406"/>
      <c r="AJ6" s="406"/>
      <c r="AK6" s="407"/>
      <c r="AL6" s="404"/>
      <c r="AM6" s="406"/>
      <c r="AN6" s="406"/>
      <c r="AO6" s="407"/>
      <c r="AP6" s="288"/>
      <c r="AQ6" s="288"/>
      <c r="AR6" s="252" t="s">
        <v>66</v>
      </c>
      <c r="AS6" s="148" t="e">
        <f t="shared" ca="1" si="0"/>
        <v>#N/A</v>
      </c>
      <c r="AT6" s="148" t="e">
        <f t="shared" ca="1" si="1"/>
        <v>#N/A</v>
      </c>
      <c r="AU6" s="148" t="e">
        <f t="shared" ca="1" si="2"/>
        <v>#N/A</v>
      </c>
      <c r="AV6" s="148" t="e">
        <f t="shared" ca="1" si="7"/>
        <v>#N/A</v>
      </c>
      <c r="AW6" s="283" t="e">
        <f t="shared" ca="1" si="3"/>
        <v>#N/A</v>
      </c>
      <c r="AX6" s="283" t="e">
        <f t="shared" ca="1" si="4"/>
        <v>#N/A</v>
      </c>
      <c r="AY6" s="283" t="e">
        <f t="shared" ca="1" si="8"/>
        <v>#N/A</v>
      </c>
      <c r="AZ6" s="283" t="e">
        <f t="shared" ca="1" si="9"/>
        <v>#N/A</v>
      </c>
      <c r="BA6" s="148" t="e">
        <f t="shared" ca="1" si="5"/>
        <v>#N/A</v>
      </c>
      <c r="BB6" s="148" t="e">
        <f t="shared" ca="1" si="6"/>
        <v>#N/A</v>
      </c>
      <c r="BC6" s="148" t="e">
        <f t="shared" ca="1" si="10"/>
        <v>#N/A</v>
      </c>
      <c r="BD6" s="148" t="e">
        <f t="shared" ca="1" si="11"/>
        <v>#N/A</v>
      </c>
      <c r="BF6" s="252" t="s">
        <v>66</v>
      </c>
    </row>
    <row r="7" spans="1:58" ht="13.5" thickBot="1">
      <c r="A7" s="98">
        <v>1</v>
      </c>
      <c r="B7" s="11" t="str">
        <f>'Encargos e Benefícios'!B6</f>
        <v xml:space="preserve">Diretor Presidente </v>
      </c>
      <c r="C7" s="8">
        <f>'Encargos e Benefícios'!C6</f>
        <v>1</v>
      </c>
      <c r="D7" s="68"/>
      <c r="E7" s="237">
        <v>2</v>
      </c>
      <c r="F7" s="235">
        <v>42</v>
      </c>
      <c r="G7" s="237">
        <v>23</v>
      </c>
      <c r="H7" s="261">
        <v>0.02</v>
      </c>
      <c r="I7" s="97"/>
      <c r="J7" s="97"/>
      <c r="K7" s="97"/>
      <c r="L7" s="237">
        <v>35</v>
      </c>
      <c r="M7" s="261">
        <v>0.02</v>
      </c>
      <c r="N7" s="97"/>
      <c r="O7" s="97"/>
      <c r="P7" s="269"/>
      <c r="Q7" s="238"/>
      <c r="R7" s="262"/>
      <c r="S7" s="97">
        <v>0</v>
      </c>
      <c r="T7" s="97">
        <v>0</v>
      </c>
      <c r="U7" s="269">
        <v>0</v>
      </c>
      <c r="V7" s="10">
        <f>'Encargos e Benefícios'!D6</f>
        <v>23203.550711250002</v>
      </c>
      <c r="W7" s="10">
        <f>IF('Encargos e Benefícios'!C6=0,0,'Encargos e Benefícios'!O6/'Encargos e Benefícios'!C6)</f>
        <v>15375.575061579688</v>
      </c>
      <c r="X7" s="10">
        <f>IF('Encargos e Benefícios'!C6=0,0,'Encargos e Benefícios'!U6/'Encargos e Benefícios'!C6)</f>
        <v>1179.7269999999999</v>
      </c>
      <c r="Y7" s="239">
        <f>IF('Encargos e Benefícios'!C6=0,0,'Encargos e Benefícios'!V6/'Encargos e Benefícios'!C6)</f>
        <v>39758.85277282969</v>
      </c>
      <c r="Z7" s="380">
        <v>11677.22</v>
      </c>
      <c r="AA7" s="162">
        <v>10657.67</v>
      </c>
      <c r="AB7" s="162">
        <v>47543.44</v>
      </c>
      <c r="AC7" s="59"/>
      <c r="AD7" s="10">
        <f>V7*(1+H7)</f>
        <v>23667.621725475001</v>
      </c>
      <c r="AE7" s="10">
        <f>$W7*(1+H7)</f>
        <v>15683.086562811282</v>
      </c>
      <c r="AF7" s="10">
        <f>IF('Encargos e Benefícios'!$C6=0,0,$X7+SUM(I7:K7)/$C7)</f>
        <v>1179.7269999999999</v>
      </c>
      <c r="AG7" s="290">
        <f>IF('Encargos e Benefícios'!$C6=0,0,SUM(AD7:AF7))</f>
        <v>40530.43528828628</v>
      </c>
      <c r="AH7" s="10">
        <f>AD7*(1+M7)</f>
        <v>24140.9741599845</v>
      </c>
      <c r="AI7" s="10">
        <f>$AE7*(1+M7)</f>
        <v>15996.748294067509</v>
      </c>
      <c r="AJ7" s="10">
        <f>IF('Encargos e Benefícios'!$C6=0,0,$AF7+SUM(N7:P7)/$C7)</f>
        <v>1179.7269999999999</v>
      </c>
      <c r="AK7" s="290">
        <f>IF('Encargos e Benefícios'!$C6=0,0,SUM(AH7:AJ7))</f>
        <v>41317.44945405201</v>
      </c>
      <c r="AL7" s="10">
        <f>AH7*(1+R7)</f>
        <v>24140.9741599845</v>
      </c>
      <c r="AM7" s="10">
        <f>$AI7*(1+R7)</f>
        <v>15996.748294067509</v>
      </c>
      <c r="AN7" s="10">
        <f>IF('Encargos e Benefícios'!$C6=0,0,$AJ7+SUM(S7:U7)/$C7)</f>
        <v>1179.7269999999999</v>
      </c>
      <c r="AO7" s="290">
        <f>IF('Encargos e Benefícios'!$C6=0,0,SUM(AL7:AN7))</f>
        <v>41317.44945405201</v>
      </c>
      <c r="AP7" s="59"/>
      <c r="AQ7" s="59"/>
      <c r="AR7" s="252" t="s">
        <v>67</v>
      </c>
      <c r="AS7" s="148" t="e">
        <f t="shared" ca="1" si="0"/>
        <v>#N/A</v>
      </c>
      <c r="AT7" s="148" t="e">
        <f ca="1">CONCATENATE(AS7,":$",MID(AS7,2,1),"$106")</f>
        <v>#N/A</v>
      </c>
      <c r="AU7" s="148" t="e">
        <f t="shared" ca="1" si="2"/>
        <v>#N/A</v>
      </c>
      <c r="AV7" s="148" t="e">
        <f ca="1">CONCATENATE(AU7,":$",MID(AU7,2,1),"$122")</f>
        <v>#N/A</v>
      </c>
      <c r="AW7" s="283" t="e">
        <f t="shared" ca="1" si="3"/>
        <v>#N/A</v>
      </c>
      <c r="AX7" s="283" t="e">
        <f t="shared" ca="1" si="4"/>
        <v>#N/A</v>
      </c>
      <c r="AY7" s="283" t="e">
        <f t="shared" ca="1" si="8"/>
        <v>#N/A</v>
      </c>
      <c r="AZ7" s="283" t="e">
        <f ca="1">CONCATENATE(AY7,":$",MID(AY7,2,1),"$122")</f>
        <v>#N/A</v>
      </c>
      <c r="BA7" s="148" t="e">
        <f t="shared" ca="1" si="5"/>
        <v>#N/A</v>
      </c>
      <c r="BB7" s="148" t="e">
        <f ca="1">CONCATENATE(BA7,":$",MID(BA7,2,1),"$106")</f>
        <v>#N/A</v>
      </c>
      <c r="BC7" s="148" t="e">
        <f t="shared" ca="1" si="10"/>
        <v>#N/A</v>
      </c>
      <c r="BD7" s="148" t="e">
        <f ca="1">CONCATENATE(BC7,":$",MID(BC7,2,1),"$122")</f>
        <v>#N/A</v>
      </c>
      <c r="BF7" s="253" t="s">
        <v>67</v>
      </c>
    </row>
    <row r="8" spans="1:58" ht="13.5" thickBot="1">
      <c r="A8" s="98">
        <v>2</v>
      </c>
      <c r="B8" s="11" t="str">
        <f>'Encargos e Benefícios'!B7</f>
        <v xml:space="preserve">Diretor Administrativo Financeiro </v>
      </c>
      <c r="C8" s="8">
        <f>'Encargos e Benefícios'!C7</f>
        <v>1</v>
      </c>
      <c r="D8" s="68"/>
      <c r="E8" s="237">
        <v>2</v>
      </c>
      <c r="F8" s="235">
        <v>42</v>
      </c>
      <c r="G8" s="237">
        <v>23</v>
      </c>
      <c r="H8" s="261">
        <v>0.02</v>
      </c>
      <c r="I8" s="97"/>
      <c r="J8" s="97"/>
      <c r="K8" s="97"/>
      <c r="L8" s="237">
        <v>35</v>
      </c>
      <c r="M8" s="261">
        <v>0.02</v>
      </c>
      <c r="N8" s="97"/>
      <c r="O8" s="97"/>
      <c r="P8" s="269"/>
      <c r="Q8" s="238"/>
      <c r="R8" s="262"/>
      <c r="S8" s="97">
        <v>0</v>
      </c>
      <c r="T8" s="97">
        <v>0</v>
      </c>
      <c r="U8" s="269">
        <v>0</v>
      </c>
      <c r="V8" s="10">
        <f>'Encargos e Benefícios'!D7</f>
        <v>13712.912915625</v>
      </c>
      <c r="W8" s="10">
        <f>IF('Encargos e Benefícios'!C7=0,0,'Encargos e Benefícios'!O7/'Encargos e Benefícios'!C7)</f>
        <v>9086.7093778398448</v>
      </c>
      <c r="X8" s="10">
        <f>IF('Encargos e Benefícios'!C7=0,0,'Encargos e Benefícios'!U7/'Encargos e Benefícios'!C7)</f>
        <v>928.56700000000001</v>
      </c>
      <c r="Y8" s="239">
        <f>IF('Encargos e Benefícios'!C7=0,0,'Encargos e Benefícios'!V7/'Encargos e Benefícios'!C7)</f>
        <v>23728.189293464846</v>
      </c>
      <c r="Z8" s="380">
        <v>11382.28</v>
      </c>
      <c r="AA8" s="162">
        <v>10388.48</v>
      </c>
      <c r="AB8" s="162">
        <v>40206.43</v>
      </c>
      <c r="AC8" s="59"/>
      <c r="AD8" s="10">
        <f t="shared" ref="AD8:AD71" si="12">V8*(1+H8)</f>
        <v>13987.1711739375</v>
      </c>
      <c r="AE8" s="10">
        <f t="shared" ref="AE8:AE71" si="13">$W8*(1+H8)</f>
        <v>9268.4435653966411</v>
      </c>
      <c r="AF8" s="10">
        <f>IF('Encargos e Benefícios'!$C7=0,0,$X8+SUM(I8:K8)/$C8)</f>
        <v>928.56700000000001</v>
      </c>
      <c r="AG8" s="239">
        <f>IF('Encargos e Benefícios'!$C7=0,0,SUM(AD8:AF8))</f>
        <v>24184.181739334141</v>
      </c>
      <c r="AH8" s="10">
        <f t="shared" ref="AH8:AH71" si="14">AD8*(1+M8)</f>
        <v>14266.914597416251</v>
      </c>
      <c r="AI8" s="10">
        <f t="shared" ref="AI8:AI71" si="15">$AE8*(1+M8)</f>
        <v>9453.8124367045748</v>
      </c>
      <c r="AJ8" s="10">
        <f>IF('Encargos e Benefícios'!$C7=0,0,$AF8+SUM(N8:P8)/$C8)</f>
        <v>928.56700000000001</v>
      </c>
      <c r="AK8" s="239">
        <f>IF('Encargos e Benefícios'!$C7=0,0,SUM(AH8:AJ8))</f>
        <v>24649.294034120827</v>
      </c>
      <c r="AL8" s="10">
        <f t="shared" ref="AL8:AL71" si="16">AH8*(1+R8)</f>
        <v>14266.914597416251</v>
      </c>
      <c r="AM8" s="10">
        <f t="shared" ref="AM8:AM71" si="17">$AI8*(1+R8)</f>
        <v>9453.8124367045748</v>
      </c>
      <c r="AN8" s="10">
        <f>IF('Encargos e Benefícios'!$C7=0,0,$AJ8+SUM(S8:U8)/$C8)</f>
        <v>928.56700000000001</v>
      </c>
      <c r="AO8" s="239">
        <f>IF('Encargos e Benefícios'!$C7=0,0,SUM(AL8:AN8))</f>
        <v>24649.294034120827</v>
      </c>
      <c r="AP8" s="59"/>
      <c r="AQ8" s="59"/>
      <c r="AR8" s="252" t="s">
        <v>276</v>
      </c>
      <c r="AS8" s="148"/>
      <c r="AT8" s="148"/>
      <c r="AU8" s="148" t="e">
        <f t="shared" ca="1" si="2"/>
        <v>#N/A</v>
      </c>
      <c r="AV8" s="148" t="e">
        <f ca="1">CONCATENATE(AU8,":$",MID(AU8,2,1),"$122")</f>
        <v>#N/A</v>
      </c>
      <c r="AW8" s="283" t="e">
        <f ca="1">CELL("endereço",OFFSET($M$6,1,MATCH($AR8,$N$6:$P$6,0)))</f>
        <v>#N/A</v>
      </c>
      <c r="AX8" s="283" t="e">
        <f ca="1">CONCATENATE(AW8,":$",MID(AW8,2,1),"$106")</f>
        <v>#N/A</v>
      </c>
      <c r="AY8" s="283" t="e">
        <f t="shared" ca="1" si="8"/>
        <v>#N/A</v>
      </c>
      <c r="AZ8" s="283" t="e">
        <f ca="1">CONCATENATE(AY8,":$",MID(AY8,2,1),"$122")</f>
        <v>#N/A</v>
      </c>
      <c r="BA8" s="148"/>
      <c r="BB8" s="148"/>
      <c r="BC8" s="148" t="e">
        <f t="shared" ca="1" si="10"/>
        <v>#N/A</v>
      </c>
      <c r="BD8" s="148" t="e">
        <f ca="1">CONCATENATE(BC8,":$",MID(BC8,2,1),"$122")</f>
        <v>#N/A</v>
      </c>
    </row>
    <row r="9" spans="1:58" ht="13.5" thickBot="1">
      <c r="A9" s="98">
        <v>3</v>
      </c>
      <c r="B9" s="11" t="str">
        <f>'Encargos e Benefícios'!B8</f>
        <v>Diretor de Comunicação</v>
      </c>
      <c r="C9" s="8">
        <f>'Encargos e Benefícios'!C8</f>
        <v>1</v>
      </c>
      <c r="D9" s="68"/>
      <c r="E9" s="237">
        <v>2</v>
      </c>
      <c r="F9" s="235">
        <v>42</v>
      </c>
      <c r="G9" s="237">
        <v>23</v>
      </c>
      <c r="H9" s="261">
        <v>0.02</v>
      </c>
      <c r="I9" s="97"/>
      <c r="J9" s="97"/>
      <c r="K9" s="97"/>
      <c r="L9" s="237">
        <v>35</v>
      </c>
      <c r="M9" s="261">
        <v>0.02</v>
      </c>
      <c r="N9" s="97"/>
      <c r="O9" s="97"/>
      <c r="P9" s="269"/>
      <c r="Q9" s="238"/>
      <c r="R9" s="262"/>
      <c r="S9" s="97">
        <v>0</v>
      </c>
      <c r="T9" s="97">
        <v>0</v>
      </c>
      <c r="U9" s="269">
        <v>0</v>
      </c>
      <c r="V9" s="10">
        <f>'Encargos e Benefícios'!D8</f>
        <v>13712.912915625</v>
      </c>
      <c r="W9" s="10">
        <f>IF('Encargos e Benefícios'!C8=0,0,'Encargos e Benefícios'!O8/'Encargos e Benefícios'!C8)</f>
        <v>9086.7093778398448</v>
      </c>
      <c r="X9" s="10">
        <f>IF('Encargos e Benefícios'!C8=0,0,'Encargos e Benefícios'!U8/'Encargos e Benefícios'!C8)</f>
        <v>928.56700000000001</v>
      </c>
      <c r="Y9" s="239">
        <f>IF('Encargos e Benefícios'!C8=0,0,'Encargos e Benefícios'!V8/'Encargos e Benefícios'!C8)</f>
        <v>23728.189293464846</v>
      </c>
      <c r="Z9" s="380">
        <v>11382.28</v>
      </c>
      <c r="AA9" s="162">
        <v>10388.48</v>
      </c>
      <c r="AB9" s="162">
        <v>40206.43</v>
      </c>
      <c r="AC9" s="59"/>
      <c r="AD9" s="10">
        <f t="shared" si="12"/>
        <v>13987.1711739375</v>
      </c>
      <c r="AE9" s="10">
        <f t="shared" si="13"/>
        <v>9268.4435653966411</v>
      </c>
      <c r="AF9" s="10">
        <f>IF('Encargos e Benefícios'!$C8=0,0,$X9+SUM(I9:K9)/$C9)</f>
        <v>928.56700000000001</v>
      </c>
      <c r="AG9" s="239">
        <f>IF('Encargos e Benefícios'!$C8=0,0,SUM(AD9:AF9))</f>
        <v>24184.181739334141</v>
      </c>
      <c r="AH9" s="10">
        <f t="shared" si="14"/>
        <v>14266.914597416251</v>
      </c>
      <c r="AI9" s="10">
        <f t="shared" si="15"/>
        <v>9453.8124367045748</v>
      </c>
      <c r="AJ9" s="10">
        <f>IF('Encargos e Benefícios'!$C8=0,0,$AF9+SUM(N9:P9)/$C9)</f>
        <v>928.56700000000001</v>
      </c>
      <c r="AK9" s="239">
        <f>IF('Encargos e Benefícios'!$C8=0,0,SUM(AH9:AJ9))</f>
        <v>24649.294034120827</v>
      </c>
      <c r="AL9" s="10">
        <f t="shared" si="16"/>
        <v>14266.914597416251</v>
      </c>
      <c r="AM9" s="10">
        <f t="shared" si="17"/>
        <v>9453.8124367045748</v>
      </c>
      <c r="AN9" s="10">
        <f>IF('Encargos e Benefícios'!$C8=0,0,$AJ9+SUM(S9:U9)/$C9)</f>
        <v>928.56700000000001</v>
      </c>
      <c r="AO9" s="239">
        <f>IF('Encargos e Benefícios'!$C8=0,0,SUM(AL9:AN9))</f>
        <v>24649.294034120827</v>
      </c>
      <c r="AP9" s="59"/>
      <c r="AQ9" s="59"/>
    </row>
    <row r="10" spans="1:58" ht="13.5" thickBot="1">
      <c r="A10" s="98">
        <v>4</v>
      </c>
      <c r="B10" s="11" t="str">
        <f>'Encargos e Benefícios'!B9</f>
        <v>Diretor de Projetos e Marketing</v>
      </c>
      <c r="C10" s="8">
        <f>'Encargos e Benefícios'!C9</f>
        <v>1</v>
      </c>
      <c r="D10" s="68"/>
      <c r="E10" s="237">
        <v>2</v>
      </c>
      <c r="F10" s="235">
        <v>42</v>
      </c>
      <c r="G10" s="237">
        <v>23</v>
      </c>
      <c r="H10" s="261">
        <v>0.02</v>
      </c>
      <c r="I10" s="97"/>
      <c r="J10" s="97"/>
      <c r="K10" s="97"/>
      <c r="L10" s="237">
        <v>35</v>
      </c>
      <c r="M10" s="261">
        <v>0.02</v>
      </c>
      <c r="N10" s="97"/>
      <c r="O10" s="97"/>
      <c r="P10" s="269"/>
      <c r="Q10" s="238"/>
      <c r="R10" s="262"/>
      <c r="S10" s="97">
        <v>0</v>
      </c>
      <c r="T10" s="97">
        <v>0</v>
      </c>
      <c r="U10" s="269">
        <v>0</v>
      </c>
      <c r="V10" s="10">
        <f>'Encargos e Benefícios'!D9</f>
        <v>13712.912915625</v>
      </c>
      <c r="W10" s="10">
        <f>IF('Encargos e Benefícios'!C9=0,0,'Encargos e Benefícios'!O9/'Encargos e Benefícios'!C9)</f>
        <v>9086.7093778398448</v>
      </c>
      <c r="X10" s="271">
        <f>IF('Encargos e Benefícios'!C9=0,0,'Encargos e Benefícios'!U9/'Encargos e Benefícios'!C9)</f>
        <v>765.91100000000006</v>
      </c>
      <c r="Y10" s="272">
        <f>IF('Encargos e Benefícios'!C9=0,0,'Encargos e Benefícios'!V9/'Encargos e Benefícios'!C9)</f>
        <v>23565.533293464847</v>
      </c>
      <c r="Z10" s="380">
        <v>11382.28</v>
      </c>
      <c r="AA10" s="162">
        <v>10388.48</v>
      </c>
      <c r="AB10" s="162">
        <v>40206.43</v>
      </c>
      <c r="AC10" s="59"/>
      <c r="AD10" s="10">
        <f t="shared" si="12"/>
        <v>13987.1711739375</v>
      </c>
      <c r="AE10" s="10">
        <f t="shared" si="13"/>
        <v>9268.4435653966411</v>
      </c>
      <c r="AF10" s="10">
        <f>IF('Encargos e Benefícios'!$C9=0,0,$X10+SUM(I10:K10)/$C10)</f>
        <v>765.91100000000006</v>
      </c>
      <c r="AG10" s="239">
        <f>IF('Encargos e Benefícios'!$C9=0,0,SUM(AD10:AF10))</f>
        <v>24021.525739334142</v>
      </c>
      <c r="AH10" s="10">
        <f t="shared" si="14"/>
        <v>14266.914597416251</v>
      </c>
      <c r="AI10" s="10">
        <f t="shared" si="15"/>
        <v>9453.8124367045748</v>
      </c>
      <c r="AJ10" s="10">
        <f>IF('Encargos e Benefícios'!$C9=0,0,$AF10+SUM(N10:P10)/$C10)</f>
        <v>765.91100000000006</v>
      </c>
      <c r="AK10" s="239">
        <f>IF('Encargos e Benefícios'!$C9=0,0,SUM(AH10:AJ10))</f>
        <v>24486.638034120828</v>
      </c>
      <c r="AL10" s="10">
        <f t="shared" si="16"/>
        <v>14266.914597416251</v>
      </c>
      <c r="AM10" s="10">
        <f t="shared" si="17"/>
        <v>9453.8124367045748</v>
      </c>
      <c r="AN10" s="10">
        <f>IF('Encargos e Benefícios'!$C9=0,0,$AJ10+SUM(S10:U10)/$C10)</f>
        <v>765.91100000000006</v>
      </c>
      <c r="AO10" s="239">
        <f>IF('Encargos e Benefícios'!$C9=0,0,SUM(AL10:AN10))</f>
        <v>24486.638034120828</v>
      </c>
      <c r="AP10" s="59"/>
      <c r="AQ10" s="59"/>
    </row>
    <row r="11" spans="1:58" ht="13.5" thickBot="1">
      <c r="A11" s="98">
        <v>5</v>
      </c>
      <c r="B11" s="11" t="str">
        <f>'Encargos e Benefícios'!B10</f>
        <v xml:space="preserve">Diretor de Produção Musical </v>
      </c>
      <c r="C11" s="8">
        <f>'Encargos e Benefícios'!C10</f>
        <v>1</v>
      </c>
      <c r="D11" s="68"/>
      <c r="E11" s="237">
        <v>2</v>
      </c>
      <c r="F11" s="235">
        <v>42</v>
      </c>
      <c r="G11" s="237">
        <v>23</v>
      </c>
      <c r="H11" s="261">
        <v>0.02</v>
      </c>
      <c r="I11" s="97"/>
      <c r="J11" s="97"/>
      <c r="K11" s="97"/>
      <c r="L11" s="237">
        <v>35</v>
      </c>
      <c r="M11" s="261">
        <v>0.02</v>
      </c>
      <c r="N11" s="97"/>
      <c r="O11" s="97"/>
      <c r="P11" s="269"/>
      <c r="Q11" s="238"/>
      <c r="R11" s="262"/>
      <c r="S11" s="97">
        <v>0</v>
      </c>
      <c r="T11" s="97">
        <v>0</v>
      </c>
      <c r="U11" s="269">
        <v>0</v>
      </c>
      <c r="V11" s="10">
        <f>'Encargos e Benefícios'!D10</f>
        <v>13712.912915625</v>
      </c>
      <c r="W11" s="10">
        <f>IF('Encargos e Benefícios'!C10=0,0,'Encargos e Benefícios'!O10/'Encargos e Benefícios'!C10)</f>
        <v>9086.7093778398448</v>
      </c>
      <c r="X11" s="271">
        <f>IF('Encargos e Benefícios'!C10=0,0,'Encargos e Benefícios'!U10/'Encargos e Benefícios'!C10)</f>
        <v>1179.7269999999999</v>
      </c>
      <c r="Y11" s="272">
        <f>IF('Encargos e Benefícios'!C10=0,0,'Encargos e Benefícios'!V10/'Encargos e Benefícios'!C10)</f>
        <v>23979.349293464846</v>
      </c>
      <c r="Z11" s="58"/>
      <c r="AA11" s="162"/>
      <c r="AB11" s="162"/>
      <c r="AC11" s="59"/>
      <c r="AD11" s="10">
        <f t="shared" si="12"/>
        <v>13987.1711739375</v>
      </c>
      <c r="AE11" s="10">
        <f t="shared" si="13"/>
        <v>9268.4435653966411</v>
      </c>
      <c r="AF11" s="10">
        <f>IF('Encargos e Benefícios'!$C10=0,0,$X11+SUM(I11:K11)/$C11)</f>
        <v>1179.7269999999999</v>
      </c>
      <c r="AG11" s="239">
        <f>IF('Encargos e Benefícios'!$C10=0,0,SUM(AD11:AF11))</f>
        <v>24435.341739334141</v>
      </c>
      <c r="AH11" s="10">
        <f t="shared" si="14"/>
        <v>14266.914597416251</v>
      </c>
      <c r="AI11" s="10">
        <f t="shared" si="15"/>
        <v>9453.8124367045748</v>
      </c>
      <c r="AJ11" s="10">
        <f>IF('Encargos e Benefícios'!$C10=0,0,$AF11+SUM(N11:P11)/$C11)</f>
        <v>1179.7269999999999</v>
      </c>
      <c r="AK11" s="239">
        <f>IF('Encargos e Benefícios'!$C10=0,0,SUM(AH11:AJ11))</f>
        <v>24900.454034120827</v>
      </c>
      <c r="AL11" s="10">
        <f t="shared" si="16"/>
        <v>14266.914597416251</v>
      </c>
      <c r="AM11" s="10">
        <f t="shared" si="17"/>
        <v>9453.8124367045748</v>
      </c>
      <c r="AN11" s="10">
        <f>IF('Encargos e Benefícios'!$C10=0,0,$AJ11+SUM(S11:U11)/$C11)</f>
        <v>1179.7269999999999</v>
      </c>
      <c r="AO11" s="239">
        <f>IF('Encargos e Benefícios'!$C10=0,0,SUM(AL11:AN11))</f>
        <v>24900.454034120827</v>
      </c>
      <c r="AP11" s="59"/>
      <c r="AQ11" s="59"/>
    </row>
    <row r="12" spans="1:58" ht="13.5" thickBot="1">
      <c r="A12" s="98">
        <v>6</v>
      </c>
      <c r="B12" s="11" t="str">
        <f>'Encargos e Benefícios'!B11</f>
        <v>Diretor de Operações</v>
      </c>
      <c r="C12" s="8">
        <f>'Encargos e Benefícios'!C11</f>
        <v>0</v>
      </c>
      <c r="D12" s="68"/>
      <c r="E12" s="237">
        <v>2</v>
      </c>
      <c r="F12" s="235">
        <v>42</v>
      </c>
      <c r="G12" s="237">
        <v>23</v>
      </c>
      <c r="H12" s="261">
        <v>0.02</v>
      </c>
      <c r="I12" s="97"/>
      <c r="J12" s="97"/>
      <c r="K12" s="97"/>
      <c r="L12" s="237">
        <v>35</v>
      </c>
      <c r="M12" s="261">
        <v>0.02</v>
      </c>
      <c r="N12" s="97"/>
      <c r="O12" s="97"/>
      <c r="P12" s="269"/>
      <c r="Q12" s="238"/>
      <c r="R12" s="262"/>
      <c r="S12" s="97">
        <v>0</v>
      </c>
      <c r="T12" s="97">
        <v>0</v>
      </c>
      <c r="U12" s="269">
        <v>0</v>
      </c>
      <c r="V12" s="10">
        <f>'Encargos e Benefícios'!D11</f>
        <v>0</v>
      </c>
      <c r="W12" s="10">
        <f>IF('Encargos e Benefícios'!C11=0,0,'Encargos e Benefícios'!O11/'Encargos e Benefícios'!C11)</f>
        <v>0</v>
      </c>
      <c r="X12" s="271">
        <f>IF('Encargos e Benefícios'!C11=0,0,'Encargos e Benefícios'!U11/'Encargos e Benefícios'!C11)</f>
        <v>0</v>
      </c>
      <c r="Y12" s="272">
        <f>IF('Encargos e Benefícios'!C11=0,0,'Encargos e Benefícios'!V11/'Encargos e Benefícios'!C11)</f>
        <v>0</v>
      </c>
      <c r="Z12" s="380">
        <v>11382.28</v>
      </c>
      <c r="AA12" s="162">
        <v>10388.48</v>
      </c>
      <c r="AB12" s="162">
        <v>40206.43</v>
      </c>
      <c r="AC12" s="59"/>
      <c r="AD12" s="10">
        <f t="shared" si="12"/>
        <v>0</v>
      </c>
      <c r="AE12" s="10">
        <f t="shared" si="13"/>
        <v>0</v>
      </c>
      <c r="AF12" s="10">
        <f>IF('Encargos e Benefícios'!$C11=0,0,$X12+SUM(I12:K12)/$C12)</f>
        <v>0</v>
      </c>
      <c r="AG12" s="239">
        <f>IF('Encargos e Benefícios'!$C11=0,0,SUM(AD12:AF12))</f>
        <v>0</v>
      </c>
      <c r="AH12" s="10">
        <f t="shared" si="14"/>
        <v>0</v>
      </c>
      <c r="AI12" s="10">
        <f t="shared" si="15"/>
        <v>0</v>
      </c>
      <c r="AJ12" s="10">
        <f>IF('Encargos e Benefícios'!$C11=0,0,$AF12+SUM(N12:P12)/$C12)</f>
        <v>0</v>
      </c>
      <c r="AK12" s="239">
        <f>IF('Encargos e Benefícios'!$C11=0,0,SUM(AH12:AJ12))</f>
        <v>0</v>
      </c>
      <c r="AL12" s="10">
        <f t="shared" si="16"/>
        <v>0</v>
      </c>
      <c r="AM12" s="10">
        <f t="shared" si="17"/>
        <v>0</v>
      </c>
      <c r="AN12" s="10">
        <f>IF('Encargos e Benefícios'!$C11=0,0,$AJ12+SUM(S12:U12)/$C12)</f>
        <v>0</v>
      </c>
      <c r="AO12" s="239">
        <f>IF('Encargos e Benefícios'!$C11=0,0,SUM(AL12:AN12))</f>
        <v>0</v>
      </c>
      <c r="AP12" s="59"/>
      <c r="AQ12" s="59"/>
    </row>
    <row r="13" spans="1:58" ht="13.5" thickBot="1">
      <c r="A13" s="98">
        <v>7</v>
      </c>
      <c r="B13" s="11" t="str">
        <f>'Encargos e Benefícios'!B12</f>
        <v>Secretária Executiva IV</v>
      </c>
      <c r="C13" s="8">
        <f>'Encargos e Benefícios'!C12</f>
        <v>1</v>
      </c>
      <c r="D13" s="68"/>
      <c r="E13" s="237">
        <v>2</v>
      </c>
      <c r="F13" s="235">
        <v>42</v>
      </c>
      <c r="G13" s="237">
        <v>23</v>
      </c>
      <c r="H13" s="261">
        <v>0.02</v>
      </c>
      <c r="I13" s="97"/>
      <c r="J13" s="97"/>
      <c r="K13" s="97"/>
      <c r="L13" s="237">
        <v>35</v>
      </c>
      <c r="M13" s="261">
        <v>0.02</v>
      </c>
      <c r="N13" s="97"/>
      <c r="O13" s="97"/>
      <c r="P13" s="269"/>
      <c r="Q13" s="238"/>
      <c r="R13" s="262"/>
      <c r="S13" s="97">
        <v>0</v>
      </c>
      <c r="T13" s="97">
        <v>0</v>
      </c>
      <c r="U13" s="269">
        <v>0</v>
      </c>
      <c r="V13" s="10">
        <f>'Encargos e Benefícios'!D12</f>
        <v>3911.3497237499996</v>
      </c>
      <c r="W13" s="10">
        <f>IF('Encargos e Benefícios'!C12=0,0,'Encargos e Benefícios'!O12/'Encargos e Benefícios'!C12)</f>
        <v>2591.8124350015619</v>
      </c>
      <c r="X13" s="271">
        <f>IF('Encargos e Benefícios'!C12=0,0,'Encargos e Benefícios'!U12/'Encargos e Benefícios'!C12)</f>
        <v>812.2700000000001</v>
      </c>
      <c r="Y13" s="272">
        <f>IF('Encargos e Benefícios'!C12=0,0,'Encargos e Benefícios'!V12/'Encargos e Benefícios'!C12)</f>
        <v>7315.4321587515624</v>
      </c>
      <c r="Z13" s="58">
        <v>3847.09</v>
      </c>
      <c r="AA13" s="162">
        <v>3511.2</v>
      </c>
      <c r="AB13" s="162">
        <v>10238.530000000001</v>
      </c>
      <c r="AC13" s="59"/>
      <c r="AD13" s="10">
        <f t="shared" si="12"/>
        <v>3989.5767182249997</v>
      </c>
      <c r="AE13" s="10">
        <f t="shared" si="13"/>
        <v>2643.6486837015932</v>
      </c>
      <c r="AF13" s="10">
        <f>IF('Encargos e Benefícios'!$C12=0,0,$X13+SUM(I13:K13)/$C13)</f>
        <v>812.2700000000001</v>
      </c>
      <c r="AG13" s="239">
        <f>IF('Encargos e Benefícios'!$C12=0,0,SUM(AD13:AF13))</f>
        <v>7445.4954019265933</v>
      </c>
      <c r="AH13" s="10">
        <f t="shared" si="14"/>
        <v>4069.3682525894997</v>
      </c>
      <c r="AI13" s="10">
        <f t="shared" si="15"/>
        <v>2696.5216573756252</v>
      </c>
      <c r="AJ13" s="10">
        <f>IF('Encargos e Benefícios'!$C12=0,0,$AF13+SUM(N13:P13)/$C13)</f>
        <v>812.2700000000001</v>
      </c>
      <c r="AK13" s="239">
        <f>IF('Encargos e Benefícios'!$C12=0,0,SUM(AH13:AJ13))</f>
        <v>7578.1599099651248</v>
      </c>
      <c r="AL13" s="10">
        <f t="shared" si="16"/>
        <v>4069.3682525894997</v>
      </c>
      <c r="AM13" s="10">
        <f t="shared" si="17"/>
        <v>2696.5216573756252</v>
      </c>
      <c r="AN13" s="10">
        <f>IF('Encargos e Benefícios'!$C12=0,0,$AJ13+SUM(S13:U13)/$C13)</f>
        <v>812.2700000000001</v>
      </c>
      <c r="AO13" s="239">
        <f>IF('Encargos e Benefícios'!$C12=0,0,SUM(AL13:AN13))</f>
        <v>7578.1599099651248</v>
      </c>
      <c r="AP13" s="59"/>
      <c r="AQ13" s="59"/>
    </row>
    <row r="14" spans="1:58" ht="13.5" thickBot="1">
      <c r="A14" s="98">
        <v>8</v>
      </c>
      <c r="B14" s="11" t="str">
        <f>'Encargos e Benefícios'!B13</f>
        <v>Gerente ADM Financeiro I</v>
      </c>
      <c r="C14" s="8">
        <f>'Encargos e Benefícios'!C13</f>
        <v>1</v>
      </c>
      <c r="D14" s="68"/>
      <c r="E14" s="237">
        <v>2</v>
      </c>
      <c r="F14" s="235">
        <v>42</v>
      </c>
      <c r="G14" s="237">
        <v>23</v>
      </c>
      <c r="H14" s="261">
        <v>0.02</v>
      </c>
      <c r="I14" s="97"/>
      <c r="J14" s="97"/>
      <c r="K14" s="97"/>
      <c r="L14" s="237">
        <v>35</v>
      </c>
      <c r="M14" s="261">
        <v>0.02</v>
      </c>
      <c r="N14" s="97"/>
      <c r="O14" s="97"/>
      <c r="P14" s="269"/>
      <c r="Q14" s="238"/>
      <c r="R14" s="262"/>
      <c r="S14" s="97">
        <v>0</v>
      </c>
      <c r="T14" s="97">
        <v>0</v>
      </c>
      <c r="U14" s="269">
        <v>0</v>
      </c>
      <c r="V14" s="10">
        <f>'Encargos e Benefícios'!D13</f>
        <v>6727.1942587499989</v>
      </c>
      <c r="W14" s="10">
        <f>IF('Encargos e Benefícios'!C13=0,0,'Encargos e Benefícios'!O13/'Encargos e Benefícios'!C13)</f>
        <v>4457.7005289578119</v>
      </c>
      <c r="X14" s="271">
        <f>IF('Encargos e Benefícios'!C13=0,0,'Encargos e Benefícios'!U13/'Encargos e Benefícios'!C13)</f>
        <v>758.06100000000004</v>
      </c>
      <c r="Y14" s="272">
        <f>IF('Encargos e Benefícios'!C13=0,0,'Encargos e Benefícios'!V13/'Encargos e Benefícios'!C13)</f>
        <v>11942.95578770781</v>
      </c>
      <c r="Z14" s="58">
        <v>4078.09</v>
      </c>
      <c r="AA14" s="162">
        <v>3722.03</v>
      </c>
      <c r="AB14" s="162">
        <v>12371.67</v>
      </c>
      <c r="AC14" s="59"/>
      <c r="AD14" s="10">
        <f t="shared" si="12"/>
        <v>6861.7381439249993</v>
      </c>
      <c r="AE14" s="10">
        <f t="shared" si="13"/>
        <v>4546.8545395369683</v>
      </c>
      <c r="AF14" s="10">
        <f>IF('Encargos e Benefícios'!$C13=0,0,$X14+SUM(I14:K14)/$C14)</f>
        <v>758.06100000000004</v>
      </c>
      <c r="AG14" s="239">
        <f>IF('Encargos e Benefícios'!$C13=0,0,SUM(AD14:AF14))</f>
        <v>12166.653683461967</v>
      </c>
      <c r="AH14" s="10">
        <f t="shared" si="14"/>
        <v>6998.9729068034994</v>
      </c>
      <c r="AI14" s="10">
        <f t="shared" si="15"/>
        <v>4637.7916303277079</v>
      </c>
      <c r="AJ14" s="10">
        <f>IF('Encargos e Benefícios'!$C13=0,0,$AF14+SUM(N14:P14)/$C14)</f>
        <v>758.06100000000004</v>
      </c>
      <c r="AK14" s="239">
        <f>IF('Encargos e Benefícios'!$C13=0,0,SUM(AH14:AJ14))</f>
        <v>12394.825537131206</v>
      </c>
      <c r="AL14" s="10">
        <f t="shared" si="16"/>
        <v>6998.9729068034994</v>
      </c>
      <c r="AM14" s="10">
        <f t="shared" si="17"/>
        <v>4637.7916303277079</v>
      </c>
      <c r="AN14" s="10">
        <f>IF('Encargos e Benefícios'!$C13=0,0,$AJ14+SUM(S14:U14)/$C14)</f>
        <v>758.06100000000004</v>
      </c>
      <c r="AO14" s="239">
        <f>IF('Encargos e Benefícios'!$C13=0,0,SUM(AL14:AN14))</f>
        <v>12394.825537131206</v>
      </c>
      <c r="AP14" s="59"/>
      <c r="AQ14" s="59"/>
    </row>
    <row r="15" spans="1:58" ht="13.5" thickBot="1">
      <c r="A15" s="98">
        <v>9</v>
      </c>
      <c r="B15" s="11" t="str">
        <f>'Encargos e Benefícios'!B14</f>
        <v>Gerente RH I</v>
      </c>
      <c r="C15" s="8">
        <f>'Encargos e Benefícios'!C14</f>
        <v>1</v>
      </c>
      <c r="D15" s="68"/>
      <c r="E15" s="237">
        <v>2</v>
      </c>
      <c r="F15" s="235">
        <v>42</v>
      </c>
      <c r="G15" s="237">
        <v>23</v>
      </c>
      <c r="H15" s="261">
        <v>0.02</v>
      </c>
      <c r="I15" s="97"/>
      <c r="J15" s="97"/>
      <c r="K15" s="97"/>
      <c r="L15" s="237">
        <v>35</v>
      </c>
      <c r="M15" s="261">
        <v>0.02</v>
      </c>
      <c r="N15" s="97"/>
      <c r="O15" s="97"/>
      <c r="P15" s="269"/>
      <c r="Q15" s="238"/>
      <c r="R15" s="262"/>
      <c r="S15" s="97">
        <v>0</v>
      </c>
      <c r="T15" s="97">
        <v>0</v>
      </c>
      <c r="U15" s="269">
        <v>0</v>
      </c>
      <c r="V15" s="10">
        <f>'Encargos e Benefícios'!D14</f>
        <v>6727.1942587499989</v>
      </c>
      <c r="W15" s="10">
        <f>IF('Encargos e Benefícios'!C14=0,0,'Encargos e Benefícios'!O14/'Encargos e Benefícios'!C14)</f>
        <v>4457.7005289578119</v>
      </c>
      <c r="X15" s="271">
        <f>IF('Encargos e Benefícios'!C14=0,0,'Encargos e Benefícios'!U14/'Encargos e Benefícios'!C14)</f>
        <v>655.09</v>
      </c>
      <c r="Y15" s="272">
        <f>IF('Encargos e Benefícios'!C14=0,0,'Encargos e Benefícios'!V14/'Encargos e Benefícios'!C14)</f>
        <v>11839.98478770781</v>
      </c>
      <c r="Z15" s="58">
        <v>6243.33</v>
      </c>
      <c r="AA15" s="162">
        <v>5698.22</v>
      </c>
      <c r="AB15" s="162">
        <v>16101.39</v>
      </c>
      <c r="AC15" s="59"/>
      <c r="AD15" s="10">
        <f t="shared" si="12"/>
        <v>6861.7381439249993</v>
      </c>
      <c r="AE15" s="10">
        <f t="shared" si="13"/>
        <v>4546.8545395369683</v>
      </c>
      <c r="AF15" s="10">
        <f>IF('Encargos e Benefícios'!$C14=0,0,$X15+SUM(I15:K15)/$C15)</f>
        <v>655.09</v>
      </c>
      <c r="AG15" s="239">
        <f>IF('Encargos e Benefícios'!$C14=0,0,SUM(AD15:AF15))</f>
        <v>12063.682683461968</v>
      </c>
      <c r="AH15" s="10">
        <f t="shared" si="14"/>
        <v>6998.9729068034994</v>
      </c>
      <c r="AI15" s="10">
        <f t="shared" si="15"/>
        <v>4637.7916303277079</v>
      </c>
      <c r="AJ15" s="10">
        <f>IF('Encargos e Benefícios'!$C14=0,0,$AF15+SUM(N15:P15)/$C15)</f>
        <v>655.09</v>
      </c>
      <c r="AK15" s="239">
        <f>IF('Encargos e Benefícios'!$C14=0,0,SUM(AH15:AJ15))</f>
        <v>12291.854537131207</v>
      </c>
      <c r="AL15" s="10">
        <f t="shared" si="16"/>
        <v>6998.9729068034994</v>
      </c>
      <c r="AM15" s="10">
        <f t="shared" si="17"/>
        <v>4637.7916303277079</v>
      </c>
      <c r="AN15" s="10">
        <f>IF('Encargos e Benefícios'!$C14=0,0,$AJ15+SUM(S15:U15)/$C15)</f>
        <v>655.09</v>
      </c>
      <c r="AO15" s="239">
        <f>IF('Encargos e Benefícios'!$C14=0,0,SUM(AL15:AN15))</f>
        <v>12291.854537131207</v>
      </c>
      <c r="AP15" s="59"/>
      <c r="AQ15" s="59"/>
    </row>
    <row r="16" spans="1:58" ht="13.5" thickBot="1">
      <c r="A16" s="98">
        <v>10</v>
      </c>
      <c r="B16" s="11" t="str">
        <f>'Encargos e Benefícios'!B15</f>
        <v>Gerente Contábil</v>
      </c>
      <c r="C16" s="8">
        <f>'Encargos e Benefícios'!C15</f>
        <v>1</v>
      </c>
      <c r="D16" s="68"/>
      <c r="E16" s="237">
        <v>2</v>
      </c>
      <c r="F16" s="235">
        <v>42</v>
      </c>
      <c r="G16" s="237">
        <v>23</v>
      </c>
      <c r="H16" s="261">
        <v>0.02</v>
      </c>
      <c r="I16" s="97"/>
      <c r="J16" s="97"/>
      <c r="K16" s="97"/>
      <c r="L16" s="237">
        <v>35</v>
      </c>
      <c r="M16" s="261">
        <v>0.02</v>
      </c>
      <c r="N16" s="97"/>
      <c r="O16" s="97"/>
      <c r="P16" s="269"/>
      <c r="Q16" s="238"/>
      <c r="R16" s="262"/>
      <c r="S16" s="97">
        <v>0</v>
      </c>
      <c r="T16" s="97">
        <v>0</v>
      </c>
      <c r="U16" s="269">
        <v>0</v>
      </c>
      <c r="V16" s="10">
        <f>'Encargos e Benefícios'!D15</f>
        <v>6727.1942587499989</v>
      </c>
      <c r="W16" s="10">
        <f>IF('Encargos e Benefícios'!C15=0,0,'Encargos e Benefícios'!O15/'Encargos e Benefícios'!C15)</f>
        <v>4457.7005289578119</v>
      </c>
      <c r="X16" s="271">
        <f>IF('Encargos e Benefícios'!C15=0,0,'Encargos e Benefícios'!U15/'Encargos e Benefícios'!C15)</f>
        <v>862.57</v>
      </c>
      <c r="Y16" s="272">
        <f>IF('Encargos e Benefícios'!C15=0,0,'Encargos e Benefícios'!V15/'Encargos e Benefícios'!C15)</f>
        <v>12047.46478770781</v>
      </c>
      <c r="Z16" s="58">
        <v>4191.1400000000003</v>
      </c>
      <c r="AA16" s="162">
        <v>3825.21</v>
      </c>
      <c r="AB16" s="162">
        <v>10221.75</v>
      </c>
      <c r="AC16" s="59"/>
      <c r="AD16" s="10">
        <f t="shared" si="12"/>
        <v>6861.7381439249993</v>
      </c>
      <c r="AE16" s="10">
        <f t="shared" si="13"/>
        <v>4546.8545395369683</v>
      </c>
      <c r="AF16" s="10">
        <f>IF('Encargos e Benefícios'!$C15=0,0,$X16+SUM(I16:K16)/$C16)</f>
        <v>862.57</v>
      </c>
      <c r="AG16" s="239">
        <f>IF('Encargos e Benefícios'!$C15=0,0,SUM(AD16:AF16))</f>
        <v>12271.162683461967</v>
      </c>
      <c r="AH16" s="10">
        <f t="shared" si="14"/>
        <v>6998.9729068034994</v>
      </c>
      <c r="AI16" s="10">
        <f t="shared" si="15"/>
        <v>4637.7916303277079</v>
      </c>
      <c r="AJ16" s="10">
        <f>IF('Encargos e Benefícios'!$C15=0,0,$AF16+SUM(N16:P16)/$C16)</f>
        <v>862.57</v>
      </c>
      <c r="AK16" s="239">
        <f>IF('Encargos e Benefícios'!$C15=0,0,SUM(AH16:AJ16))</f>
        <v>12499.334537131206</v>
      </c>
      <c r="AL16" s="10">
        <f t="shared" si="16"/>
        <v>6998.9729068034994</v>
      </c>
      <c r="AM16" s="10">
        <f t="shared" si="17"/>
        <v>4637.7916303277079</v>
      </c>
      <c r="AN16" s="10">
        <f>IF('Encargos e Benefícios'!$C15=0,0,$AJ16+SUM(S16:U16)/$C16)</f>
        <v>862.57</v>
      </c>
      <c r="AO16" s="239">
        <f>IF('Encargos e Benefícios'!$C15=0,0,SUM(AL16:AN16))</f>
        <v>12499.334537131206</v>
      </c>
      <c r="AP16" s="59"/>
      <c r="AQ16" s="59"/>
    </row>
    <row r="17" spans="1:43" ht="13.5" thickBot="1">
      <c r="A17" s="98">
        <v>11</v>
      </c>
      <c r="B17" s="11" t="str">
        <f>'Encargos e Benefícios'!B16</f>
        <v>Analista Administrativo Pleno III</v>
      </c>
      <c r="C17" s="8">
        <f>'Encargos e Benefícios'!C16</f>
        <v>1</v>
      </c>
      <c r="D17" s="68"/>
      <c r="E17" s="237">
        <v>2</v>
      </c>
      <c r="F17" s="235">
        <v>42</v>
      </c>
      <c r="G17" s="237">
        <v>23</v>
      </c>
      <c r="H17" s="261">
        <v>0.02</v>
      </c>
      <c r="I17" s="97"/>
      <c r="J17" s="97"/>
      <c r="K17" s="97"/>
      <c r="L17" s="237">
        <v>35</v>
      </c>
      <c r="M17" s="261">
        <v>0.02</v>
      </c>
      <c r="N17" s="97"/>
      <c r="O17" s="97"/>
      <c r="P17" s="269"/>
      <c r="Q17" s="238"/>
      <c r="R17" s="262"/>
      <c r="S17" s="97">
        <v>0</v>
      </c>
      <c r="T17" s="97">
        <v>0</v>
      </c>
      <c r="U17" s="269">
        <v>0</v>
      </c>
      <c r="V17" s="10">
        <f>'Encargos e Benefícios'!D16</f>
        <v>4905.09</v>
      </c>
      <c r="W17" s="10">
        <f>IF('Encargos e Benefícios'!C16=0,0,'Encargos e Benefícios'!O16/'Encargos e Benefícios'!C16)</f>
        <v>3250.3033875000006</v>
      </c>
      <c r="X17" s="271">
        <f>IF('Encargos e Benefícios'!C16=0,0,'Encargos e Benefícios'!U16/'Encargos e Benefícios'!C16)</f>
        <v>799.09</v>
      </c>
      <c r="Y17" s="272">
        <f>IF('Encargos e Benefícios'!C16=0,0,'Encargos e Benefícios'!V16/'Encargos e Benefícios'!C16)</f>
        <v>8954.4833875000004</v>
      </c>
      <c r="Z17" s="58">
        <v>4301.3999999999996</v>
      </c>
      <c r="AA17" s="162">
        <v>3925.84</v>
      </c>
      <c r="AB17" s="162">
        <v>9453.44</v>
      </c>
      <c r="AC17" s="59"/>
      <c r="AD17" s="10">
        <f t="shared" si="12"/>
        <v>5003.1918000000005</v>
      </c>
      <c r="AE17" s="10">
        <f t="shared" si="13"/>
        <v>3315.3094552500006</v>
      </c>
      <c r="AF17" s="10">
        <f>IF('Encargos e Benefícios'!$C16=0,0,$X17+SUM(I17:K17)/$C17)</f>
        <v>799.09</v>
      </c>
      <c r="AG17" s="239">
        <f>IF('Encargos e Benefícios'!$C16=0,0,SUM(AD17:AF17))</f>
        <v>9117.5912552500013</v>
      </c>
      <c r="AH17" s="10">
        <f t="shared" si="14"/>
        <v>5103.2556360000008</v>
      </c>
      <c r="AI17" s="10">
        <f t="shared" si="15"/>
        <v>3381.6156443550008</v>
      </c>
      <c r="AJ17" s="10">
        <f>IF('Encargos e Benefícios'!$C16=0,0,$AF17+SUM(N17:P17)/$C17)</f>
        <v>799.09</v>
      </c>
      <c r="AK17" s="239">
        <f>IF('Encargos e Benefícios'!$C16=0,0,SUM(AH17:AJ17))</f>
        <v>9283.9612803550008</v>
      </c>
      <c r="AL17" s="10">
        <f t="shared" si="16"/>
        <v>5103.2556360000008</v>
      </c>
      <c r="AM17" s="10">
        <f t="shared" si="17"/>
        <v>3381.6156443550008</v>
      </c>
      <c r="AN17" s="10">
        <f>IF('Encargos e Benefícios'!$C16=0,0,$AJ17+SUM(S17:U17)/$C17)</f>
        <v>799.09</v>
      </c>
      <c r="AO17" s="239">
        <f>IF('Encargos e Benefícios'!$C16=0,0,SUM(AL17:AN17))</f>
        <v>9283.9612803550008</v>
      </c>
      <c r="AP17" s="59"/>
      <c r="AQ17" s="59"/>
    </row>
    <row r="18" spans="1:43" ht="13.5" thickBot="1">
      <c r="A18" s="98">
        <v>12</v>
      </c>
      <c r="B18" s="11" t="str">
        <f>'Encargos e Benefícios'!B17</f>
        <v>Analista Administrativo Pleno I</v>
      </c>
      <c r="C18" s="8">
        <f>'Encargos e Benefícios'!C17</f>
        <v>1</v>
      </c>
      <c r="D18" s="68"/>
      <c r="E18" s="237">
        <v>2</v>
      </c>
      <c r="F18" s="235">
        <v>42</v>
      </c>
      <c r="G18" s="237">
        <v>23</v>
      </c>
      <c r="H18" s="261">
        <v>0.02</v>
      </c>
      <c r="I18" s="97"/>
      <c r="J18" s="97"/>
      <c r="K18" s="97"/>
      <c r="L18" s="237">
        <v>35</v>
      </c>
      <c r="M18" s="261">
        <v>0.02</v>
      </c>
      <c r="N18" s="97"/>
      <c r="O18" s="97"/>
      <c r="P18" s="269"/>
      <c r="Q18" s="238"/>
      <c r="R18" s="262"/>
      <c r="S18" s="97">
        <v>0</v>
      </c>
      <c r="T18" s="97">
        <v>0</v>
      </c>
      <c r="U18" s="269">
        <v>0</v>
      </c>
      <c r="V18" s="10">
        <f>'Encargos e Benefícios'!D17</f>
        <v>4244.53735125</v>
      </c>
      <c r="W18" s="10">
        <f>IF('Encargos e Benefícios'!C17=0,0,'Encargos e Benefícios'!O17/'Encargos e Benefícios'!C17)</f>
        <v>2812.5955142796879</v>
      </c>
      <c r="X18" s="271">
        <f>IF('Encargos e Benefícios'!C17=0,0,'Encargos e Benefícios'!U17/'Encargos e Benefícios'!C17)</f>
        <v>775.17</v>
      </c>
      <c r="Y18" s="272">
        <f>IF('Encargos e Benefícios'!C17=0,0,'Encargos e Benefícios'!V17/'Encargos e Benefícios'!C17)</f>
        <v>7832.3028655296876</v>
      </c>
      <c r="Z18" s="58">
        <v>4301.3999999999996</v>
      </c>
      <c r="AA18" s="162">
        <v>3925.84</v>
      </c>
      <c r="AB18" s="162">
        <v>9453.44</v>
      </c>
      <c r="AC18" s="59"/>
      <c r="AD18" s="10">
        <f t="shared" si="12"/>
        <v>4329.4280982749997</v>
      </c>
      <c r="AE18" s="10">
        <f t="shared" si="13"/>
        <v>2868.8474245652819</v>
      </c>
      <c r="AF18" s="10">
        <f>IF('Encargos e Benefícios'!$C17=0,0,$X18+SUM(I18:K18)/$C18)</f>
        <v>775.17</v>
      </c>
      <c r="AG18" s="239">
        <f>IF('Encargos e Benefícios'!$C17=0,0,SUM(AD18:AF18))</f>
        <v>7973.4455228402821</v>
      </c>
      <c r="AH18" s="10">
        <f t="shared" si="14"/>
        <v>4416.0166602404997</v>
      </c>
      <c r="AI18" s="10">
        <f t="shared" si="15"/>
        <v>2926.2243730565874</v>
      </c>
      <c r="AJ18" s="10">
        <f>IF('Encargos e Benefícios'!$C17=0,0,$AF18+SUM(N18:P18)/$C18)</f>
        <v>775.17</v>
      </c>
      <c r="AK18" s="239">
        <f>IF('Encargos e Benefícios'!$C17=0,0,SUM(AH18:AJ18))</f>
        <v>8117.4110332970868</v>
      </c>
      <c r="AL18" s="10">
        <f t="shared" si="16"/>
        <v>4416.0166602404997</v>
      </c>
      <c r="AM18" s="10">
        <f t="shared" si="17"/>
        <v>2926.2243730565874</v>
      </c>
      <c r="AN18" s="10">
        <f>IF('Encargos e Benefícios'!$C17=0,0,$AJ18+SUM(S18:U18)/$C18)</f>
        <v>775.17</v>
      </c>
      <c r="AO18" s="239">
        <f>IF('Encargos e Benefícios'!$C17=0,0,SUM(AL18:AN18))</f>
        <v>8117.4110332970868</v>
      </c>
      <c r="AP18" s="59"/>
      <c r="AQ18" s="59"/>
    </row>
    <row r="19" spans="1:43" ht="13.5" thickBot="1">
      <c r="A19" s="98">
        <v>13</v>
      </c>
      <c r="B19" s="11" t="str">
        <f>'Encargos e Benefícios'!B18</f>
        <v>Auxiliar Administrativo  I</v>
      </c>
      <c r="C19" s="8">
        <f>'Encargos e Benefícios'!C18</f>
        <v>1</v>
      </c>
      <c r="D19" s="68"/>
      <c r="E19" s="237">
        <v>2</v>
      </c>
      <c r="F19" s="235">
        <v>42</v>
      </c>
      <c r="G19" s="237">
        <v>23</v>
      </c>
      <c r="H19" s="261">
        <v>0.02</v>
      </c>
      <c r="I19" s="97"/>
      <c r="J19" s="97"/>
      <c r="K19" s="97"/>
      <c r="L19" s="237">
        <v>35</v>
      </c>
      <c r="M19" s="261">
        <v>0.02</v>
      </c>
      <c r="N19" s="97"/>
      <c r="O19" s="97"/>
      <c r="P19" s="269"/>
      <c r="Q19" s="238"/>
      <c r="R19" s="262"/>
      <c r="S19" s="97">
        <v>0</v>
      </c>
      <c r="T19" s="97">
        <v>0</v>
      </c>
      <c r="U19" s="269">
        <v>0</v>
      </c>
      <c r="V19" s="10">
        <f>'Encargos e Benefícios'!D18</f>
        <v>1607.6947162500001</v>
      </c>
      <c r="W19" s="10">
        <f>IF('Encargos e Benefícios'!C18=0,0,'Encargos e Benefícios'!O18/'Encargos e Benefícios'!C18)</f>
        <v>1065.3210404484375</v>
      </c>
      <c r="X19" s="271">
        <f>IF('Encargos e Benefícios'!C18=0,0,'Encargos e Benefícios'!U18/'Encargos e Benefícios'!C18)</f>
        <v>754.3895</v>
      </c>
      <c r="Y19" s="272">
        <f>IF('Encargos e Benefícios'!C18=0,0,'Encargos e Benefícios'!V18/'Encargos e Benefícios'!C18)</f>
        <v>3427.4052566984374</v>
      </c>
      <c r="Z19" s="58">
        <v>1403.29</v>
      </c>
      <c r="AA19" s="162">
        <v>1280.76</v>
      </c>
      <c r="AB19" s="162">
        <v>2393.1799999999998</v>
      </c>
      <c r="AC19" s="59"/>
      <c r="AD19" s="10">
        <f t="shared" si="12"/>
        <v>1639.8486105750001</v>
      </c>
      <c r="AE19" s="10">
        <f t="shared" si="13"/>
        <v>1086.6274612574064</v>
      </c>
      <c r="AF19" s="10">
        <f>IF('Encargos e Benefícios'!$C18=0,0,$X19+SUM(I19:K19)/$C19)</f>
        <v>754.3895</v>
      </c>
      <c r="AG19" s="239">
        <f>IF('Encargos e Benefícios'!$C18=0,0,SUM(AD19:AF19))</f>
        <v>3480.8655718324062</v>
      </c>
      <c r="AH19" s="10">
        <f t="shared" si="14"/>
        <v>1672.6455827865002</v>
      </c>
      <c r="AI19" s="10">
        <f t="shared" si="15"/>
        <v>1108.3600104825546</v>
      </c>
      <c r="AJ19" s="10">
        <f>IF('Encargos e Benefícios'!$C18=0,0,$AF19+SUM(N19:P19)/$C19)</f>
        <v>754.3895</v>
      </c>
      <c r="AK19" s="239">
        <f>IF('Encargos e Benefícios'!$C18=0,0,SUM(AH19:AJ19))</f>
        <v>3535.395093269055</v>
      </c>
      <c r="AL19" s="10">
        <f t="shared" si="16"/>
        <v>1672.6455827865002</v>
      </c>
      <c r="AM19" s="10">
        <f t="shared" si="17"/>
        <v>1108.3600104825546</v>
      </c>
      <c r="AN19" s="10">
        <f>IF('Encargos e Benefícios'!$C18=0,0,$AJ19+SUM(S19:U19)/$C19)</f>
        <v>754.3895</v>
      </c>
      <c r="AO19" s="239">
        <f>IF('Encargos e Benefícios'!$C18=0,0,SUM(AL19:AN19))</f>
        <v>3535.395093269055</v>
      </c>
      <c r="AP19" s="59"/>
      <c r="AQ19" s="59"/>
    </row>
    <row r="20" spans="1:43" ht="13.5" thickBot="1">
      <c r="A20" s="98">
        <v>14</v>
      </c>
      <c r="B20" s="11" t="str">
        <f>'Encargos e Benefícios'!B19</f>
        <v>Assistente RH l</v>
      </c>
      <c r="C20" s="8">
        <f>'Encargos e Benefícios'!C19</f>
        <v>1</v>
      </c>
      <c r="D20" s="68"/>
      <c r="E20" s="237">
        <v>2</v>
      </c>
      <c r="F20" s="235">
        <v>42</v>
      </c>
      <c r="G20" s="237">
        <v>23</v>
      </c>
      <c r="H20" s="261">
        <v>0.02</v>
      </c>
      <c r="I20" s="97"/>
      <c r="J20" s="97"/>
      <c r="K20" s="97"/>
      <c r="L20" s="237">
        <v>35</v>
      </c>
      <c r="M20" s="261">
        <v>0.02</v>
      </c>
      <c r="N20" s="97"/>
      <c r="O20" s="97"/>
      <c r="P20" s="269"/>
      <c r="Q20" s="238"/>
      <c r="R20" s="262"/>
      <c r="S20" s="97">
        <v>0</v>
      </c>
      <c r="T20" s="97">
        <v>0</v>
      </c>
      <c r="U20" s="269">
        <v>0</v>
      </c>
      <c r="V20" s="10">
        <f>'Encargos e Benefícios'!D19</f>
        <v>2780.0102531250004</v>
      </c>
      <c r="W20" s="10">
        <f>IF('Encargos e Benefícios'!C19=0,0,'Encargos e Benefícios'!O19/'Encargos e Benefícios'!C19)</f>
        <v>1842.1429052304691</v>
      </c>
      <c r="X20" s="271">
        <f>IF('Encargos e Benefícios'!C19=0,0,'Encargos e Benefícios'!U19/'Encargos e Benefícios'!C19)</f>
        <v>828.49549999999999</v>
      </c>
      <c r="Y20" s="272">
        <f>IF('Encargos e Benefícios'!C19=0,0,'Encargos e Benefícios'!V19/'Encargos e Benefícios'!C19)</f>
        <v>5450.6486583554697</v>
      </c>
      <c r="Z20" s="58">
        <v>1729.48</v>
      </c>
      <c r="AA20" s="162">
        <v>1578.48</v>
      </c>
      <c r="AB20" s="162">
        <v>3042.34</v>
      </c>
      <c r="AC20" s="59"/>
      <c r="AD20" s="10">
        <f t="shared" si="12"/>
        <v>2835.6104581875006</v>
      </c>
      <c r="AE20" s="10">
        <f t="shared" si="13"/>
        <v>1878.9857633350784</v>
      </c>
      <c r="AF20" s="10">
        <f>IF('Encargos e Benefícios'!$C19=0,0,$X20+SUM(I20:K20)/$C20)</f>
        <v>828.49549999999999</v>
      </c>
      <c r="AG20" s="239">
        <f>IF('Encargos e Benefícios'!$C19=0,0,SUM(AD20:AF20))</f>
        <v>5543.0917215225791</v>
      </c>
      <c r="AH20" s="10">
        <f t="shared" si="14"/>
        <v>2892.3226673512509</v>
      </c>
      <c r="AI20" s="10">
        <f t="shared" si="15"/>
        <v>1916.5654786017801</v>
      </c>
      <c r="AJ20" s="10">
        <f>IF('Encargos e Benefícios'!$C19=0,0,$AF20+SUM(N20:P20)/$C20)</f>
        <v>828.49549999999999</v>
      </c>
      <c r="AK20" s="239">
        <f>IF('Encargos e Benefícios'!$C19=0,0,SUM(AH20:AJ20))</f>
        <v>5637.3836459530312</v>
      </c>
      <c r="AL20" s="10">
        <f t="shared" si="16"/>
        <v>2892.3226673512509</v>
      </c>
      <c r="AM20" s="10">
        <f t="shared" si="17"/>
        <v>1916.5654786017801</v>
      </c>
      <c r="AN20" s="10">
        <f>IF('Encargos e Benefícios'!$C19=0,0,$AJ20+SUM(S20:U20)/$C20)</f>
        <v>828.49549999999999</v>
      </c>
      <c r="AO20" s="239">
        <f>IF('Encargos e Benefícios'!$C19=0,0,SUM(AL20:AN20))</f>
        <v>5637.3836459530312</v>
      </c>
      <c r="AP20" s="59"/>
      <c r="AQ20" s="59"/>
    </row>
    <row r="21" spans="1:43" ht="13.5" thickBot="1">
      <c r="A21" s="98">
        <v>15</v>
      </c>
      <c r="B21" s="11" t="str">
        <f>'Encargos e Benefícios'!B20</f>
        <v>Assistente Administrativo II</v>
      </c>
      <c r="C21" s="8">
        <f>'Encargos e Benefícios'!C20</f>
        <v>1</v>
      </c>
      <c r="D21" s="68"/>
      <c r="E21" s="237">
        <v>2</v>
      </c>
      <c r="F21" s="235">
        <v>42</v>
      </c>
      <c r="G21" s="237">
        <v>23</v>
      </c>
      <c r="H21" s="261">
        <v>0.02</v>
      </c>
      <c r="I21" s="97"/>
      <c r="J21" s="97"/>
      <c r="K21" s="97"/>
      <c r="L21" s="237">
        <v>35</v>
      </c>
      <c r="M21" s="261">
        <v>0.02</v>
      </c>
      <c r="N21" s="97"/>
      <c r="O21" s="97"/>
      <c r="P21" s="269"/>
      <c r="Q21" s="238"/>
      <c r="R21" s="262"/>
      <c r="S21" s="97">
        <v>0</v>
      </c>
      <c r="T21" s="97">
        <v>0</v>
      </c>
      <c r="U21" s="269">
        <v>0</v>
      </c>
      <c r="V21" s="10">
        <f>'Encargos e Benefícios'!D20</f>
        <v>2988.4954837499999</v>
      </c>
      <c r="W21" s="10">
        <f>IF('Encargos e Benefícios'!C20=0,0,'Encargos e Benefícios'!O20/'Encargos e Benefícios'!C20)</f>
        <v>1980.2933268015624</v>
      </c>
      <c r="X21" s="271">
        <f>IF('Encargos e Benefícios'!C20=0,0,'Encargos e Benefícios'!U20/'Encargos e Benefícios'!C20)</f>
        <v>828.49549999999999</v>
      </c>
      <c r="Y21" s="272">
        <f>IF('Encargos e Benefícios'!C20=0,0,'Encargos e Benefícios'!V20/'Encargos e Benefícios'!C20)</f>
        <v>5797.2843105515622</v>
      </c>
      <c r="Z21" s="58">
        <v>3601.614</v>
      </c>
      <c r="AA21" s="162">
        <v>2936.67</v>
      </c>
      <c r="AB21" s="162">
        <v>4266.558</v>
      </c>
      <c r="AC21" s="59"/>
      <c r="AD21" s="10">
        <f t="shared" si="12"/>
        <v>3048.2653934250002</v>
      </c>
      <c r="AE21" s="10">
        <f t="shared" si="13"/>
        <v>2019.8991933375937</v>
      </c>
      <c r="AF21" s="10">
        <f>IF('Encargos e Benefícios'!$C20=0,0,$X21+SUM(I21:K21)/$C21)</f>
        <v>828.49549999999999</v>
      </c>
      <c r="AG21" s="239">
        <f>IF('Encargos e Benefícios'!$C20=0,0,SUM(AD21:AF21))</f>
        <v>5896.6600867625939</v>
      </c>
      <c r="AH21" s="10">
        <f t="shared" si="14"/>
        <v>3109.2307012935003</v>
      </c>
      <c r="AI21" s="10">
        <f t="shared" si="15"/>
        <v>2060.2971772043456</v>
      </c>
      <c r="AJ21" s="10">
        <f>IF('Encargos e Benefícios'!$C20=0,0,$AF21+SUM(N21:P21)/$C21)</f>
        <v>828.49549999999999</v>
      </c>
      <c r="AK21" s="239">
        <f>IF('Encargos e Benefícios'!$C20=0,0,SUM(AH21:AJ21))</f>
        <v>5998.0233784978454</v>
      </c>
      <c r="AL21" s="10">
        <f t="shared" si="16"/>
        <v>3109.2307012935003</v>
      </c>
      <c r="AM21" s="10">
        <f t="shared" si="17"/>
        <v>2060.2971772043456</v>
      </c>
      <c r="AN21" s="10">
        <f>IF('Encargos e Benefícios'!$C20=0,0,$AJ21+SUM(S21:U21)/$C21)</f>
        <v>828.49549999999999</v>
      </c>
      <c r="AO21" s="239">
        <f>IF('Encargos e Benefícios'!$C20=0,0,SUM(AL21:AN21))</f>
        <v>5998.0233784978454</v>
      </c>
      <c r="AP21" s="59"/>
      <c r="AQ21" s="59"/>
    </row>
    <row r="22" spans="1:43" ht="13.5" thickBot="1">
      <c r="A22" s="98">
        <v>16</v>
      </c>
      <c r="B22" s="11" t="str">
        <f>'Encargos e Benefícios'!B21</f>
        <v>Recepcionista IV</v>
      </c>
      <c r="C22" s="8">
        <f>'Encargos e Benefícios'!C21</f>
        <v>1</v>
      </c>
      <c r="D22" s="68"/>
      <c r="E22" s="237">
        <v>2</v>
      </c>
      <c r="F22" s="235">
        <v>42</v>
      </c>
      <c r="G22" s="237">
        <v>23</v>
      </c>
      <c r="H22" s="261">
        <v>0.02</v>
      </c>
      <c r="I22" s="97"/>
      <c r="J22" s="97"/>
      <c r="K22" s="97"/>
      <c r="L22" s="237">
        <v>35</v>
      </c>
      <c r="M22" s="261">
        <v>0.02</v>
      </c>
      <c r="N22" s="97"/>
      <c r="O22" s="97"/>
      <c r="P22" s="269"/>
      <c r="Q22" s="238"/>
      <c r="R22" s="262"/>
      <c r="S22" s="97">
        <v>0</v>
      </c>
      <c r="T22" s="97">
        <v>0</v>
      </c>
      <c r="U22" s="269">
        <v>0</v>
      </c>
      <c r="V22" s="10">
        <f>'Encargos e Benefícios'!D21</f>
        <v>1395.401175</v>
      </c>
      <c r="W22" s="10">
        <f>IF('Encargos e Benefícios'!C21=0,0,'Encargos e Benefícios'!O21/'Encargos e Benefícios'!C21)</f>
        <v>924.64708415625</v>
      </c>
      <c r="X22" s="271">
        <f>IF('Encargos e Benefícios'!C21=0,0,'Encargos e Benefícios'!U21/'Encargos e Benefícios'!C21)</f>
        <v>1067.5</v>
      </c>
      <c r="Y22" s="272">
        <f>IF('Encargos e Benefícios'!C21=0,0,'Encargos e Benefícios'!V21/'Encargos e Benefícios'!C21)</f>
        <v>3387.54825915625</v>
      </c>
      <c r="Z22" s="58">
        <v>1384.09</v>
      </c>
      <c r="AA22" s="162">
        <v>1263.24</v>
      </c>
      <c r="AB22" s="162">
        <v>2324.31</v>
      </c>
      <c r="AC22" s="59"/>
      <c r="AD22" s="10">
        <f t="shared" si="12"/>
        <v>1423.3091985000001</v>
      </c>
      <c r="AE22" s="10">
        <f t="shared" si="13"/>
        <v>943.14002583937497</v>
      </c>
      <c r="AF22" s="10">
        <f>IF('Encargos e Benefícios'!$C21=0,0,$X22+SUM(I22:K22)/$C22)</f>
        <v>1067.5</v>
      </c>
      <c r="AG22" s="239">
        <f>IF('Encargos e Benefícios'!$C21=0,0,SUM(AD22:AF22))</f>
        <v>3433.9492243393752</v>
      </c>
      <c r="AH22" s="10">
        <f t="shared" si="14"/>
        <v>1451.7753824700001</v>
      </c>
      <c r="AI22" s="10">
        <f t="shared" si="15"/>
        <v>962.00282635616247</v>
      </c>
      <c r="AJ22" s="10">
        <f>IF('Encargos e Benefícios'!$C21=0,0,$AF22+SUM(N22:P22)/$C22)</f>
        <v>1067.5</v>
      </c>
      <c r="AK22" s="239">
        <f>IF('Encargos e Benefícios'!$C21=0,0,SUM(AH22:AJ22))</f>
        <v>3481.2782088261624</v>
      </c>
      <c r="AL22" s="10">
        <f t="shared" si="16"/>
        <v>1451.7753824700001</v>
      </c>
      <c r="AM22" s="10">
        <f t="shared" si="17"/>
        <v>962.00282635616247</v>
      </c>
      <c r="AN22" s="10">
        <f>IF('Encargos e Benefícios'!$C21=0,0,$AJ22+SUM(S22:U22)/$C22)</f>
        <v>1067.5</v>
      </c>
      <c r="AO22" s="239">
        <f>IF('Encargos e Benefícios'!$C21=0,0,SUM(AL22:AN22))</f>
        <v>3481.2782088261624</v>
      </c>
      <c r="AP22" s="59"/>
      <c r="AQ22" s="59"/>
    </row>
    <row r="23" spans="1:43" ht="13.5" thickBot="1">
      <c r="A23" s="98">
        <v>17</v>
      </c>
      <c r="B23" s="11" t="str">
        <f>'Encargos e Benefícios'!B22</f>
        <v>Serviços Gerais I</v>
      </c>
      <c r="C23" s="8">
        <f>'Encargos e Benefícios'!C22</f>
        <v>1</v>
      </c>
      <c r="D23" s="68"/>
      <c r="E23" s="237">
        <v>2</v>
      </c>
      <c r="F23" s="235">
        <v>42</v>
      </c>
      <c r="G23" s="237">
        <v>23</v>
      </c>
      <c r="H23" s="261">
        <v>0.02</v>
      </c>
      <c r="I23" s="97"/>
      <c r="J23" s="97"/>
      <c r="K23" s="97"/>
      <c r="L23" s="237">
        <v>35</v>
      </c>
      <c r="M23" s="261">
        <v>0.02</v>
      </c>
      <c r="N23" s="97"/>
      <c r="O23" s="97"/>
      <c r="P23" s="269"/>
      <c r="Q23" s="238"/>
      <c r="R23" s="262"/>
      <c r="S23" s="97">
        <v>0</v>
      </c>
      <c r="T23" s="97">
        <v>0</v>
      </c>
      <c r="U23" s="269">
        <v>0</v>
      </c>
      <c r="V23" s="10">
        <f>'Encargos e Benefícios'!D22</f>
        <v>1094.6915437499999</v>
      </c>
      <c r="W23" s="10">
        <f>IF('Encargos e Benefícios'!C22=0,0,'Encargos e Benefícios'!O22/'Encargos e Benefícios'!C22)</f>
        <v>725.3851882265626</v>
      </c>
      <c r="X23" s="271">
        <f>IF('Encargos e Benefícios'!C22=0,0,'Encargos e Benefícios'!U22/'Encargos e Benefícios'!C22)</f>
        <v>1315.8769999999997</v>
      </c>
      <c r="Y23" s="272">
        <f>IF('Encargos e Benefícios'!C22=0,0,'Encargos e Benefícios'!V22/'Encargos e Benefícios'!C22)</f>
        <v>3135.9537319765623</v>
      </c>
      <c r="Z23" s="58" t="s">
        <v>719</v>
      </c>
      <c r="AA23" s="162">
        <v>1064.49</v>
      </c>
      <c r="AB23" s="162">
        <v>1762.58</v>
      </c>
      <c r="AC23" s="59"/>
      <c r="AD23" s="10">
        <f t="shared" si="12"/>
        <v>1116.585374625</v>
      </c>
      <c r="AE23" s="10">
        <f t="shared" si="13"/>
        <v>739.89289199109385</v>
      </c>
      <c r="AF23" s="10">
        <f>IF('Encargos e Benefícios'!$C22=0,0,$X23+SUM(I23:K23)/$C23)</f>
        <v>1315.8769999999997</v>
      </c>
      <c r="AG23" s="239">
        <f>IF('Encargos e Benefícios'!$C22=0,0,SUM(AD23:AF23))</f>
        <v>3172.3552666160936</v>
      </c>
      <c r="AH23" s="10">
        <f t="shared" si="14"/>
        <v>1138.9170821175001</v>
      </c>
      <c r="AI23" s="10">
        <f t="shared" si="15"/>
        <v>754.69074983091571</v>
      </c>
      <c r="AJ23" s="10">
        <f>IF('Encargos e Benefícios'!$C22=0,0,$AF23+SUM(N23:P23)/$C23)</f>
        <v>1315.8769999999997</v>
      </c>
      <c r="AK23" s="239">
        <f>IF('Encargos e Benefícios'!$C22=0,0,SUM(AH23:AJ23))</f>
        <v>3209.4848319484154</v>
      </c>
      <c r="AL23" s="10">
        <f t="shared" si="16"/>
        <v>1138.9170821175001</v>
      </c>
      <c r="AM23" s="10">
        <f t="shared" si="17"/>
        <v>754.69074983091571</v>
      </c>
      <c r="AN23" s="10">
        <f>IF('Encargos e Benefícios'!$C22=0,0,$AJ23+SUM(S23:U23)/$C23)</f>
        <v>1315.8769999999997</v>
      </c>
      <c r="AO23" s="239">
        <f>IF('Encargos e Benefícios'!$C22=0,0,SUM(AL23:AN23))</f>
        <v>3209.4848319484154</v>
      </c>
      <c r="AP23" s="59"/>
      <c r="AQ23" s="59"/>
    </row>
    <row r="24" spans="1:43" ht="13.5" thickBot="1">
      <c r="A24" s="98">
        <v>18</v>
      </c>
      <c r="B24" s="11" t="str">
        <f>'Encargos e Benefícios'!B23</f>
        <v>Serviços Gerais II</v>
      </c>
      <c r="C24" s="8">
        <f>'Encargos e Benefícios'!C23</f>
        <v>1</v>
      </c>
      <c r="D24" s="68"/>
      <c r="E24" s="237">
        <v>2</v>
      </c>
      <c r="F24" s="235">
        <v>42</v>
      </c>
      <c r="G24" s="237">
        <v>23</v>
      </c>
      <c r="H24" s="261">
        <v>0.02</v>
      </c>
      <c r="I24" s="97"/>
      <c r="J24" s="97"/>
      <c r="K24" s="97"/>
      <c r="L24" s="237">
        <v>35</v>
      </c>
      <c r="M24" s="261">
        <v>0.02</v>
      </c>
      <c r="N24" s="97"/>
      <c r="O24" s="97"/>
      <c r="P24" s="269"/>
      <c r="Q24" s="238"/>
      <c r="R24" s="262"/>
      <c r="S24" s="97">
        <v>0</v>
      </c>
      <c r="T24" s="97">
        <v>0</v>
      </c>
      <c r="U24" s="269">
        <v>0</v>
      </c>
      <c r="V24" s="10">
        <f>'Encargos e Benefícios'!D23</f>
        <v>1176.790584375</v>
      </c>
      <c r="W24" s="10">
        <f>IF('Encargos e Benefícios'!C23=0,0,'Encargos e Benefícios'!O23/'Encargos e Benefícios'!C23)</f>
        <v>779.78720528515623</v>
      </c>
      <c r="X24" s="271">
        <f>IF('Encargos e Benefícios'!C23=0,0,'Encargos e Benefícios'!U23/'Encargos e Benefícios'!C23)</f>
        <v>892.79000000000008</v>
      </c>
      <c r="Y24" s="272">
        <f>IF('Encargos e Benefícios'!C23=0,0,'Encargos e Benefícios'!V23/'Encargos e Benefícios'!C23)</f>
        <v>2849.3677896601562</v>
      </c>
      <c r="Z24" s="58" t="s">
        <v>719</v>
      </c>
      <c r="AA24" s="162">
        <v>1064.49</v>
      </c>
      <c r="AB24" s="162">
        <v>1762.58</v>
      </c>
      <c r="AC24" s="59"/>
      <c r="AD24" s="10">
        <f t="shared" si="12"/>
        <v>1200.3263960625</v>
      </c>
      <c r="AE24" s="10">
        <f t="shared" si="13"/>
        <v>795.38294939085938</v>
      </c>
      <c r="AF24" s="10">
        <f>IF('Encargos e Benefícios'!$C23=0,0,$X24+SUM(I24:K24)/$C24)</f>
        <v>892.79000000000008</v>
      </c>
      <c r="AG24" s="239">
        <f>IF('Encargos e Benefícios'!$C23=0,0,SUM(AD24:AF24))</f>
        <v>2888.4993454533592</v>
      </c>
      <c r="AH24" s="10">
        <f t="shared" si="14"/>
        <v>1224.3329239837499</v>
      </c>
      <c r="AI24" s="10">
        <f t="shared" si="15"/>
        <v>811.29060837867655</v>
      </c>
      <c r="AJ24" s="10">
        <f>IF('Encargos e Benefícios'!$C23=0,0,$AF24+SUM(N24:P24)/$C24)</f>
        <v>892.79000000000008</v>
      </c>
      <c r="AK24" s="239">
        <f>IF('Encargos e Benefícios'!$C23=0,0,SUM(AH24:AJ24))</f>
        <v>2928.4135323624264</v>
      </c>
      <c r="AL24" s="10">
        <f t="shared" si="16"/>
        <v>1224.3329239837499</v>
      </c>
      <c r="AM24" s="10">
        <f t="shared" si="17"/>
        <v>811.29060837867655</v>
      </c>
      <c r="AN24" s="10">
        <f>IF('Encargos e Benefícios'!$C23=0,0,$AJ24+SUM(S24:U24)/$C24)</f>
        <v>892.79000000000008</v>
      </c>
      <c r="AO24" s="239">
        <f>IF('Encargos e Benefícios'!$C23=0,0,SUM(AL24:AN24))</f>
        <v>2928.4135323624264</v>
      </c>
      <c r="AP24" s="59"/>
      <c r="AQ24" s="59"/>
    </row>
    <row r="25" spans="1:43" ht="13.5" thickBot="1">
      <c r="A25" s="98">
        <v>19</v>
      </c>
      <c r="B25" s="11" t="str">
        <f>'Encargos e Benefícios'!B24</f>
        <v>Mensageiro I</v>
      </c>
      <c r="C25" s="8">
        <f>'Encargos e Benefícios'!C24</f>
        <v>1</v>
      </c>
      <c r="D25" s="68"/>
      <c r="E25" s="237">
        <v>2</v>
      </c>
      <c r="F25" s="235">
        <v>42</v>
      </c>
      <c r="G25" s="237">
        <v>23</v>
      </c>
      <c r="H25" s="261">
        <v>0.02</v>
      </c>
      <c r="I25" s="97"/>
      <c r="J25" s="97"/>
      <c r="K25" s="97"/>
      <c r="L25" s="237">
        <v>35</v>
      </c>
      <c r="M25" s="261">
        <v>0.02</v>
      </c>
      <c r="N25" s="97"/>
      <c r="O25" s="97"/>
      <c r="P25" s="269"/>
      <c r="Q25" s="238"/>
      <c r="R25" s="262"/>
      <c r="S25" s="97">
        <v>0</v>
      </c>
      <c r="T25" s="97">
        <v>0</v>
      </c>
      <c r="U25" s="269">
        <v>0</v>
      </c>
      <c r="V25" s="10">
        <f>'Encargos e Benefícios'!D24</f>
        <v>1149.465673125</v>
      </c>
      <c r="W25" s="10">
        <f>IF('Encargos e Benefícios'!C24=0,0,'Encargos e Benefícios'!O24/'Encargos e Benefícios'!C24)</f>
        <v>761.68065645546869</v>
      </c>
      <c r="X25" s="271">
        <f>IF('Encargos e Benefícios'!C24=0,0,'Encargos e Benefícios'!U24/'Encargos e Benefícios'!C24)</f>
        <v>754.3895</v>
      </c>
      <c r="Y25" s="272">
        <f>IF('Encargos e Benefícios'!C24=0,0,'Encargos e Benefícios'!V24/'Encargos e Benefícios'!C24)</f>
        <v>2665.535829580469</v>
      </c>
      <c r="Z25" s="58">
        <v>1076.5</v>
      </c>
      <c r="AA25" s="162">
        <v>1045</v>
      </c>
      <c r="AB25" s="162">
        <v>1503.11</v>
      </c>
      <c r="AC25" s="59"/>
      <c r="AD25" s="10">
        <f t="shared" si="12"/>
        <v>1172.4549865874999</v>
      </c>
      <c r="AE25" s="10">
        <f t="shared" si="13"/>
        <v>776.91426958457805</v>
      </c>
      <c r="AF25" s="10">
        <f>IF('Encargos e Benefícios'!$C24=0,0,$X25+SUM(I25:K25)/$C25)</f>
        <v>754.3895</v>
      </c>
      <c r="AG25" s="239">
        <f>IF('Encargos e Benefícios'!$C24=0,0,SUM(AD25:AF25))</f>
        <v>2703.7587561720779</v>
      </c>
      <c r="AH25" s="10">
        <f t="shared" si="14"/>
        <v>1195.9040863192499</v>
      </c>
      <c r="AI25" s="10">
        <f t="shared" si="15"/>
        <v>792.45255497626965</v>
      </c>
      <c r="AJ25" s="10">
        <f>IF('Encargos e Benefícios'!$C24=0,0,$AF25+SUM(N25:P25)/$C25)</f>
        <v>754.3895</v>
      </c>
      <c r="AK25" s="239">
        <f>IF('Encargos e Benefícios'!$C24=0,0,SUM(AH25:AJ25))</f>
        <v>2742.7461412955199</v>
      </c>
      <c r="AL25" s="10">
        <f t="shared" si="16"/>
        <v>1195.9040863192499</v>
      </c>
      <c r="AM25" s="10">
        <f t="shared" si="17"/>
        <v>792.45255497626965</v>
      </c>
      <c r="AN25" s="10">
        <f>IF('Encargos e Benefícios'!$C24=0,0,$AJ25+SUM(S25:U25)/$C25)</f>
        <v>754.3895</v>
      </c>
      <c r="AO25" s="239">
        <f>IF('Encargos e Benefícios'!$C24=0,0,SUM(AL25:AN25))</f>
        <v>2742.7461412955199</v>
      </c>
      <c r="AP25" s="59"/>
      <c r="AQ25" s="59"/>
    </row>
    <row r="26" spans="1:43" ht="13.5" thickBot="1">
      <c r="A26" s="98">
        <v>20</v>
      </c>
      <c r="B26" s="11" t="str">
        <f>'Encargos e Benefícios'!B25</f>
        <v>Auxiliar Contábil IV</v>
      </c>
      <c r="C26" s="8">
        <f>'Encargos e Benefícios'!C25</f>
        <v>1</v>
      </c>
      <c r="D26" s="68"/>
      <c r="E26" s="237">
        <v>2</v>
      </c>
      <c r="F26" s="235">
        <v>42</v>
      </c>
      <c r="G26" s="237">
        <v>23</v>
      </c>
      <c r="H26" s="261">
        <v>0.02</v>
      </c>
      <c r="I26" s="97"/>
      <c r="J26" s="97"/>
      <c r="K26" s="97"/>
      <c r="L26" s="237">
        <v>35</v>
      </c>
      <c r="M26" s="261">
        <v>0.02</v>
      </c>
      <c r="N26" s="97"/>
      <c r="O26" s="97"/>
      <c r="P26" s="269"/>
      <c r="Q26" s="238"/>
      <c r="R26" s="262"/>
      <c r="S26" s="97">
        <v>0</v>
      </c>
      <c r="T26" s="97">
        <v>0</v>
      </c>
      <c r="U26" s="269">
        <v>0</v>
      </c>
      <c r="V26" s="10">
        <f>'Encargos e Benefícios'!D25</f>
        <v>1997.22</v>
      </c>
      <c r="W26" s="10">
        <f>IF('Encargos e Benefícios'!C25=0,0,'Encargos e Benefícios'!O25/'Encargos e Benefícios'!C25)</f>
        <v>1323.4356416666665</v>
      </c>
      <c r="X26" s="271">
        <f>IF('Encargos e Benefícios'!C25=0,0,'Encargos e Benefícios'!U25/'Encargos e Benefícios'!C25)</f>
        <v>754.3895</v>
      </c>
      <c r="Y26" s="272">
        <f>IF('Encargos e Benefícios'!C25=0,0,'Encargos e Benefícios'!V25/'Encargos e Benefícios'!C25)</f>
        <v>4075.0451416666665</v>
      </c>
      <c r="Z26" s="229">
        <v>1403.29</v>
      </c>
      <c r="AA26" s="229">
        <v>1280.76</v>
      </c>
      <c r="AB26" s="229">
        <v>2393.1799999999998</v>
      </c>
      <c r="AC26" s="59"/>
      <c r="AD26" s="10">
        <f t="shared" si="12"/>
        <v>2037.1644000000001</v>
      </c>
      <c r="AE26" s="10">
        <f t="shared" si="13"/>
        <v>1349.9043544999997</v>
      </c>
      <c r="AF26" s="10">
        <f>IF('Encargos e Benefícios'!$C25=0,0,$X26+SUM(I26:K26)/$C26)</f>
        <v>754.3895</v>
      </c>
      <c r="AG26" s="239">
        <f>IF('Encargos e Benefícios'!$C25=0,0,SUM(AD26:AF26))</f>
        <v>4141.4582545000003</v>
      </c>
      <c r="AH26" s="10">
        <f t="shared" si="14"/>
        <v>2077.9076880000002</v>
      </c>
      <c r="AI26" s="10">
        <f t="shared" si="15"/>
        <v>1376.9024415899999</v>
      </c>
      <c r="AJ26" s="10">
        <f>IF('Encargos e Benefícios'!$C25=0,0,$AF26+SUM(N26:P26)/$C26)</f>
        <v>754.3895</v>
      </c>
      <c r="AK26" s="239">
        <f>IF('Encargos e Benefícios'!$C25=0,0,SUM(AH26:AJ26))</f>
        <v>4209.1996295899999</v>
      </c>
      <c r="AL26" s="10">
        <f t="shared" si="16"/>
        <v>2077.9076880000002</v>
      </c>
      <c r="AM26" s="10">
        <f t="shared" si="17"/>
        <v>1376.9024415899999</v>
      </c>
      <c r="AN26" s="10">
        <f>IF('Encargos e Benefícios'!$C25=0,0,$AJ26+SUM(S26:U26)/$C26)</f>
        <v>754.3895</v>
      </c>
      <c r="AO26" s="239">
        <f>IF('Encargos e Benefícios'!$C25=0,0,SUM(AL26:AN26))</f>
        <v>4209.1996295899999</v>
      </c>
      <c r="AP26" s="59"/>
      <c r="AQ26" s="59"/>
    </row>
    <row r="27" spans="1:43" ht="13.5" thickBot="1">
      <c r="A27" s="98">
        <v>21</v>
      </c>
      <c r="B27" s="11" t="str">
        <f>'Encargos e Benefícios'!B26</f>
        <v>Gerente de Comunicação II</v>
      </c>
      <c r="C27" s="8">
        <f>'Encargos e Benefícios'!C26</f>
        <v>1</v>
      </c>
      <c r="D27" s="68"/>
      <c r="E27" s="237">
        <v>2</v>
      </c>
      <c r="F27" s="235">
        <v>42</v>
      </c>
      <c r="G27" s="237">
        <v>23</v>
      </c>
      <c r="H27" s="261">
        <v>0.02</v>
      </c>
      <c r="I27" s="97"/>
      <c r="J27" s="97"/>
      <c r="K27" s="97"/>
      <c r="L27" s="237">
        <v>35</v>
      </c>
      <c r="M27" s="261">
        <v>0.02</v>
      </c>
      <c r="N27" s="97"/>
      <c r="O27" s="97"/>
      <c r="P27" s="269"/>
      <c r="Q27" s="238"/>
      <c r="R27" s="262"/>
      <c r="S27" s="97">
        <v>0</v>
      </c>
      <c r="T27" s="97">
        <v>0</v>
      </c>
      <c r="U27" s="269">
        <v>0</v>
      </c>
      <c r="V27" s="10">
        <f>'Encargos e Benefícios'!D26</f>
        <v>8611.0762500000001</v>
      </c>
      <c r="W27" s="10">
        <f>IF('Encargos e Benefícios'!C26=0,0,'Encargos e Benefícios'!O26/'Encargos e Benefícios'!C26)</f>
        <v>5706.0339984375005</v>
      </c>
      <c r="X27" s="271">
        <f>IF('Encargos e Benefícios'!C26=0,0,'Encargos e Benefícios'!U26/'Encargos e Benefícios'!C26)</f>
        <v>920.71699999999998</v>
      </c>
      <c r="Y27" s="272">
        <f>IF('Encargos e Benefícios'!C26=0,0,'Encargos e Benefícios'!V26/'Encargos e Benefícios'!C26)</f>
        <v>15237.827248437501</v>
      </c>
      <c r="Z27" s="58">
        <v>5799.88</v>
      </c>
      <c r="AA27" s="162">
        <v>5293.49</v>
      </c>
      <c r="AB27" s="162">
        <v>18209.23</v>
      </c>
      <c r="AC27" s="59"/>
      <c r="AD27" s="10">
        <f t="shared" si="12"/>
        <v>8783.2977750000009</v>
      </c>
      <c r="AE27" s="10">
        <f t="shared" si="13"/>
        <v>5820.1546784062502</v>
      </c>
      <c r="AF27" s="10">
        <f>IF('Encargos e Benefícios'!$C26=0,0,$X27+SUM(I27:K27)/$C27)</f>
        <v>920.71699999999998</v>
      </c>
      <c r="AG27" s="239">
        <f>IF('Encargos e Benefícios'!$C26=0,0,SUM(AD27:AF27))</f>
        <v>15524.169453406252</v>
      </c>
      <c r="AH27" s="10">
        <f t="shared" si="14"/>
        <v>8958.9637305000015</v>
      </c>
      <c r="AI27" s="10">
        <f t="shared" si="15"/>
        <v>5936.5577719743751</v>
      </c>
      <c r="AJ27" s="10">
        <f>IF('Encargos e Benefícios'!$C26=0,0,$AF27+SUM(N27:P27)/$C27)</f>
        <v>920.71699999999998</v>
      </c>
      <c r="AK27" s="239">
        <f>IF('Encargos e Benefícios'!$C26=0,0,SUM(AH27:AJ27))</f>
        <v>15816.238502474378</v>
      </c>
      <c r="AL27" s="10">
        <f t="shared" si="16"/>
        <v>8958.9637305000015</v>
      </c>
      <c r="AM27" s="10">
        <f t="shared" si="17"/>
        <v>5936.5577719743751</v>
      </c>
      <c r="AN27" s="10">
        <f>IF('Encargos e Benefícios'!$C26=0,0,$AJ27+SUM(S27:U27)/$C27)</f>
        <v>920.71699999999998</v>
      </c>
      <c r="AO27" s="239">
        <f>IF('Encargos e Benefícios'!$C26=0,0,SUM(AL27:AN27))</f>
        <v>15816.238502474378</v>
      </c>
      <c r="AP27" s="59"/>
      <c r="AQ27" s="59"/>
    </row>
    <row r="28" spans="1:43" ht="13.5" thickBot="1">
      <c r="A28" s="98">
        <v>22</v>
      </c>
      <c r="B28" s="11" t="str">
        <f>'Encargos e Benefícios'!B27</f>
        <v>Analista de Comunicação Senior I</v>
      </c>
      <c r="C28" s="8">
        <f>'Encargos e Benefícios'!C27</f>
        <v>1</v>
      </c>
      <c r="D28" s="68"/>
      <c r="E28" s="237">
        <v>2</v>
      </c>
      <c r="F28" s="235">
        <v>42</v>
      </c>
      <c r="G28" s="237">
        <v>23</v>
      </c>
      <c r="H28" s="261">
        <v>0.02</v>
      </c>
      <c r="I28" s="97"/>
      <c r="J28" s="97"/>
      <c r="K28" s="97"/>
      <c r="L28" s="237">
        <v>35</v>
      </c>
      <c r="M28" s="261">
        <v>0.02</v>
      </c>
      <c r="N28" s="97"/>
      <c r="O28" s="97"/>
      <c r="P28" s="269"/>
      <c r="Q28" s="238"/>
      <c r="R28" s="262"/>
      <c r="S28" s="97">
        <v>0</v>
      </c>
      <c r="T28" s="97">
        <v>0</v>
      </c>
      <c r="U28" s="269">
        <v>0</v>
      </c>
      <c r="V28" s="10">
        <f>'Encargos e Benefícios'!D27</f>
        <v>5396.5004625000001</v>
      </c>
      <c r="W28" s="10">
        <f>IF('Encargos e Benefícios'!C27=0,0,'Encargos e Benefícios'!O27/'Encargos e Benefícios'!C27)</f>
        <v>3575.9310703593751</v>
      </c>
      <c r="X28" s="271">
        <f>IF('Encargos e Benefícios'!C27=0,0,'Encargos e Benefícios'!U27/'Encargos e Benefícios'!C27)</f>
        <v>655.09</v>
      </c>
      <c r="Y28" s="272">
        <f>IF('Encargos e Benefícios'!C27=0,0,'Encargos e Benefícios'!V27/'Encargos e Benefícios'!C27)</f>
        <v>9627.5215328593749</v>
      </c>
      <c r="Z28" s="58">
        <v>3693.17</v>
      </c>
      <c r="AA28" s="162">
        <v>3370.71</v>
      </c>
      <c r="AB28" s="162">
        <v>8550.4699999999993</v>
      </c>
      <c r="AC28" s="59"/>
      <c r="AD28" s="10">
        <f t="shared" si="12"/>
        <v>5504.4304717499999</v>
      </c>
      <c r="AE28" s="10">
        <f t="shared" si="13"/>
        <v>3647.4496917665629</v>
      </c>
      <c r="AF28" s="10">
        <f>IF('Encargos e Benefícios'!$C27=0,0,$X28+SUM(I28:K28)/$C28)</f>
        <v>655.09</v>
      </c>
      <c r="AG28" s="239">
        <f>IF('Encargos e Benefícios'!$C27=0,0,SUM(AD28:AF28))</f>
        <v>9806.970163516562</v>
      </c>
      <c r="AH28" s="10">
        <f t="shared" si="14"/>
        <v>5614.5190811849998</v>
      </c>
      <c r="AI28" s="10">
        <f t="shared" si="15"/>
        <v>3720.3986856018942</v>
      </c>
      <c r="AJ28" s="10">
        <f>IF('Encargos e Benefícios'!$C27=0,0,$AF28+SUM(N28:P28)/$C28)</f>
        <v>655.09</v>
      </c>
      <c r="AK28" s="239">
        <f>IF('Encargos e Benefícios'!$C27=0,0,SUM(AH28:AJ28))</f>
        <v>9990.0077667868936</v>
      </c>
      <c r="AL28" s="10">
        <f t="shared" si="16"/>
        <v>5614.5190811849998</v>
      </c>
      <c r="AM28" s="10">
        <f t="shared" si="17"/>
        <v>3720.3986856018942</v>
      </c>
      <c r="AN28" s="10">
        <f>IF('Encargos e Benefícios'!$C27=0,0,$AJ28+SUM(S28:U28)/$C28)</f>
        <v>655.09</v>
      </c>
      <c r="AO28" s="239">
        <f>IF('Encargos e Benefícios'!$C27=0,0,SUM(AL28:AN28))</f>
        <v>9990.0077667868936</v>
      </c>
      <c r="AP28" s="59"/>
      <c r="AQ28" s="59"/>
    </row>
    <row r="29" spans="1:43" ht="13.5" thickBot="1">
      <c r="A29" s="98">
        <v>23</v>
      </c>
      <c r="B29" s="11" t="str">
        <f>'Encargos e Benefícios'!B28</f>
        <v>Analista de Comunicação Pleno I</v>
      </c>
      <c r="C29" s="8">
        <f>'Encargos e Benefícios'!C28</f>
        <v>1</v>
      </c>
      <c r="D29" s="68"/>
      <c r="E29" s="237">
        <v>2</v>
      </c>
      <c r="F29" s="235">
        <v>42</v>
      </c>
      <c r="G29" s="237">
        <v>23</v>
      </c>
      <c r="H29" s="261">
        <v>0.02</v>
      </c>
      <c r="I29" s="97"/>
      <c r="J29" s="97"/>
      <c r="K29" s="97"/>
      <c r="L29" s="237">
        <v>35</v>
      </c>
      <c r="M29" s="261">
        <v>0.02</v>
      </c>
      <c r="N29" s="97"/>
      <c r="O29" s="97"/>
      <c r="P29" s="269"/>
      <c r="Q29" s="238"/>
      <c r="R29" s="262"/>
      <c r="S29" s="97">
        <v>0</v>
      </c>
      <c r="T29" s="97">
        <v>0</v>
      </c>
      <c r="U29" s="269">
        <v>0</v>
      </c>
      <c r="V29" s="10">
        <f>'Encargos e Benefícios'!D28</f>
        <v>4338.0839249999999</v>
      </c>
      <c r="W29" s="10">
        <f>IF('Encargos e Benefícios'!C28=0,0,'Encargos e Benefícios'!O28/'Encargos e Benefícios'!C28)</f>
        <v>2874.58311196875</v>
      </c>
      <c r="X29" s="271">
        <f>IF('Encargos e Benefícios'!C28=0,0,'Encargos e Benefícios'!U28/'Encargos e Benefícios'!C28)</f>
        <v>799.09</v>
      </c>
      <c r="Y29" s="272">
        <f>IF('Encargos e Benefícios'!C28=0,0,'Encargos e Benefícios'!V28/'Encargos e Benefícios'!C28)</f>
        <v>8011.7570369687501</v>
      </c>
      <c r="Z29" s="58">
        <v>3693.17</v>
      </c>
      <c r="AA29" s="162">
        <v>3370.71</v>
      </c>
      <c r="AB29" s="162">
        <v>8550.4699999999993</v>
      </c>
      <c r="AC29" s="59"/>
      <c r="AD29" s="10">
        <f t="shared" si="12"/>
        <v>4424.8456034999999</v>
      </c>
      <c r="AE29" s="10">
        <f t="shared" si="13"/>
        <v>2932.0747742081253</v>
      </c>
      <c r="AF29" s="10">
        <f>IF('Encargos e Benefícios'!$C28=0,0,$X29+SUM(I29:K29)/$C29)</f>
        <v>799.09</v>
      </c>
      <c r="AG29" s="239">
        <f>IF('Encargos e Benefícios'!$C28=0,0,SUM(AD29:AF29))</f>
        <v>8156.0103777081258</v>
      </c>
      <c r="AH29" s="10">
        <f t="shared" si="14"/>
        <v>4513.3425155699997</v>
      </c>
      <c r="AI29" s="10">
        <f t="shared" si="15"/>
        <v>2990.7162696922878</v>
      </c>
      <c r="AJ29" s="10">
        <f>IF('Encargos e Benefícios'!$C28=0,0,$AF29+SUM(N29:P29)/$C29)</f>
        <v>799.09</v>
      </c>
      <c r="AK29" s="239">
        <f>IF('Encargos e Benefícios'!$C28=0,0,SUM(AH29:AJ29))</f>
        <v>8303.1487852622868</v>
      </c>
      <c r="AL29" s="10">
        <f t="shared" si="16"/>
        <v>4513.3425155699997</v>
      </c>
      <c r="AM29" s="10">
        <f t="shared" si="17"/>
        <v>2990.7162696922878</v>
      </c>
      <c r="AN29" s="10">
        <f>IF('Encargos e Benefícios'!$C28=0,0,$AJ29+SUM(S29:U29)/$C29)</f>
        <v>799.09</v>
      </c>
      <c r="AO29" s="239">
        <f>IF('Encargos e Benefícios'!$C28=0,0,SUM(AL29:AN29))</f>
        <v>8303.1487852622868</v>
      </c>
      <c r="AP29" s="59"/>
      <c r="AQ29" s="59"/>
    </row>
    <row r="30" spans="1:43" ht="13.5" thickBot="1">
      <c r="A30" s="98">
        <v>24</v>
      </c>
      <c r="B30" s="11" t="str">
        <f>'Encargos e Benefícios'!B29</f>
        <v>Analista de Comunicação Pleno I</v>
      </c>
      <c r="C30" s="8">
        <f>'Encargos e Benefícios'!C29</f>
        <v>1</v>
      </c>
      <c r="D30" s="68"/>
      <c r="E30" s="237">
        <v>2</v>
      </c>
      <c r="F30" s="235">
        <v>42</v>
      </c>
      <c r="G30" s="237">
        <v>23</v>
      </c>
      <c r="H30" s="261">
        <v>0.02</v>
      </c>
      <c r="I30" s="97"/>
      <c r="J30" s="97"/>
      <c r="K30" s="97"/>
      <c r="L30" s="237">
        <v>35</v>
      </c>
      <c r="M30" s="261">
        <v>0.02</v>
      </c>
      <c r="N30" s="97"/>
      <c r="O30" s="97"/>
      <c r="P30" s="269"/>
      <c r="Q30" s="238"/>
      <c r="R30" s="262"/>
      <c r="S30" s="97">
        <v>0</v>
      </c>
      <c r="T30" s="97">
        <v>0</v>
      </c>
      <c r="U30" s="269">
        <v>0</v>
      </c>
      <c r="V30" s="10">
        <f>'Encargos e Benefícios'!D29</f>
        <v>4338.0839249999999</v>
      </c>
      <c r="W30" s="10">
        <f>IF('Encargos e Benefícios'!C29=0,0,'Encargos e Benefícios'!O29/'Encargos e Benefícios'!C29)</f>
        <v>2874.58311196875</v>
      </c>
      <c r="X30" s="271">
        <f>IF('Encargos e Benefícios'!C29=0,0,'Encargos e Benefícios'!U29/'Encargos e Benefícios'!C29)</f>
        <v>799.09</v>
      </c>
      <c r="Y30" s="272">
        <f>IF('Encargos e Benefícios'!C29=0,0,'Encargos e Benefícios'!V29/'Encargos e Benefícios'!C29)</f>
        <v>8011.7570369687501</v>
      </c>
      <c r="Z30" s="58">
        <v>3693.17</v>
      </c>
      <c r="AA30" s="162">
        <v>3370.71</v>
      </c>
      <c r="AB30" s="162">
        <v>8550.4699999999993</v>
      </c>
      <c r="AC30" s="59"/>
      <c r="AD30" s="10">
        <f t="shared" si="12"/>
        <v>4424.8456034999999</v>
      </c>
      <c r="AE30" s="10">
        <f t="shared" si="13"/>
        <v>2932.0747742081253</v>
      </c>
      <c r="AF30" s="10">
        <f>IF('Encargos e Benefícios'!$C29=0,0,$X30+SUM(I30:K30)/$C30)</f>
        <v>799.09</v>
      </c>
      <c r="AG30" s="239">
        <f>IF('Encargos e Benefícios'!$C29=0,0,SUM(AD30:AF30))</f>
        <v>8156.0103777081258</v>
      </c>
      <c r="AH30" s="10">
        <f t="shared" si="14"/>
        <v>4513.3425155699997</v>
      </c>
      <c r="AI30" s="10">
        <f t="shared" si="15"/>
        <v>2990.7162696922878</v>
      </c>
      <c r="AJ30" s="10">
        <f>IF('Encargos e Benefícios'!$C29=0,0,$AF30+SUM(N30:P30)/$C30)</f>
        <v>799.09</v>
      </c>
      <c r="AK30" s="239">
        <f>IF('Encargos e Benefícios'!$C29=0,0,SUM(AH30:AJ30))</f>
        <v>8303.1487852622868</v>
      </c>
      <c r="AL30" s="10">
        <f t="shared" si="16"/>
        <v>4513.3425155699997</v>
      </c>
      <c r="AM30" s="10">
        <f t="shared" si="17"/>
        <v>2990.7162696922878</v>
      </c>
      <c r="AN30" s="10">
        <f>IF('Encargos e Benefícios'!$C29=0,0,$AJ30+SUM(S30:U30)/$C30)</f>
        <v>799.09</v>
      </c>
      <c r="AO30" s="239">
        <f>IF('Encargos e Benefícios'!$C29=0,0,SUM(AL30:AN30))</f>
        <v>8303.1487852622868</v>
      </c>
      <c r="AP30" s="59"/>
      <c r="AQ30" s="59"/>
    </row>
    <row r="31" spans="1:43" ht="13.5" thickBot="1">
      <c r="A31" s="98">
        <v>25</v>
      </c>
      <c r="B31" s="11" t="str">
        <f>'Encargos e Benefícios'!B30</f>
        <v>Analista de Comunicação Pleno l</v>
      </c>
      <c r="C31" s="8">
        <f>'Encargos e Benefícios'!C30</f>
        <v>1</v>
      </c>
      <c r="D31" s="68"/>
      <c r="E31" s="237">
        <v>2</v>
      </c>
      <c r="F31" s="235">
        <v>42</v>
      </c>
      <c r="G31" s="237">
        <v>23</v>
      </c>
      <c r="H31" s="261">
        <v>0.02</v>
      </c>
      <c r="I31" s="97"/>
      <c r="J31" s="97"/>
      <c r="K31" s="97"/>
      <c r="L31" s="237">
        <v>35</v>
      </c>
      <c r="M31" s="261">
        <v>0.02</v>
      </c>
      <c r="N31" s="97"/>
      <c r="O31" s="97"/>
      <c r="P31" s="269"/>
      <c r="Q31" s="238"/>
      <c r="R31" s="262"/>
      <c r="S31" s="97">
        <v>0</v>
      </c>
      <c r="T31" s="97">
        <v>0</v>
      </c>
      <c r="U31" s="269">
        <v>0</v>
      </c>
      <c r="V31" s="10">
        <f>'Encargos e Benefícios'!D30</f>
        <v>4338.0839249999999</v>
      </c>
      <c r="W31" s="10">
        <f>IF('Encargos e Benefícios'!C30=0,0,'Encargos e Benefícios'!O30/'Encargos e Benefícios'!C30)</f>
        <v>2874.58311196875</v>
      </c>
      <c r="X31" s="271">
        <f>IF('Encargos e Benefícios'!C30=0,0,'Encargos e Benefícios'!U30/'Encargos e Benefícios'!C30)</f>
        <v>828.49549999999999</v>
      </c>
      <c r="Y31" s="272">
        <f>IF('Encargos e Benefícios'!C30=0,0,'Encargos e Benefícios'!V30/'Encargos e Benefícios'!C30)</f>
        <v>8041.1625369687499</v>
      </c>
      <c r="Z31" s="58">
        <v>3693.17</v>
      </c>
      <c r="AA31" s="162">
        <v>3370.71</v>
      </c>
      <c r="AB31" s="162">
        <v>8550.4699999999993</v>
      </c>
      <c r="AC31" s="59"/>
      <c r="AD31" s="10">
        <f t="shared" si="12"/>
        <v>4424.8456034999999</v>
      </c>
      <c r="AE31" s="10">
        <f t="shared" si="13"/>
        <v>2932.0747742081253</v>
      </c>
      <c r="AF31" s="10">
        <f>IF('Encargos e Benefícios'!$C30=0,0,$X31+SUM(I31:K31)/$C31)</f>
        <v>828.49549999999999</v>
      </c>
      <c r="AG31" s="239">
        <f>IF('Encargos e Benefícios'!$C30=0,0,SUM(AD31:AF31))</f>
        <v>8185.4158777081257</v>
      </c>
      <c r="AH31" s="10">
        <f t="shared" si="14"/>
        <v>4513.3425155699997</v>
      </c>
      <c r="AI31" s="10">
        <f t="shared" si="15"/>
        <v>2990.7162696922878</v>
      </c>
      <c r="AJ31" s="10">
        <f>IF('Encargos e Benefícios'!$C30=0,0,$AF31+SUM(N31:P31)/$C31)</f>
        <v>828.49549999999999</v>
      </c>
      <c r="AK31" s="239">
        <f>IF('Encargos e Benefícios'!$C30=0,0,SUM(AH31:AJ31))</f>
        <v>8332.5542852622875</v>
      </c>
      <c r="AL31" s="10">
        <f t="shared" si="16"/>
        <v>4513.3425155699997</v>
      </c>
      <c r="AM31" s="10">
        <f t="shared" si="17"/>
        <v>2990.7162696922878</v>
      </c>
      <c r="AN31" s="10">
        <f>IF('Encargos e Benefícios'!$C30=0,0,$AJ31+SUM(S31:U31)/$C31)</f>
        <v>828.49549999999999</v>
      </c>
      <c r="AO31" s="239">
        <f>IF('Encargos e Benefícios'!$C30=0,0,SUM(AL31:AN31))</f>
        <v>8332.5542852622875</v>
      </c>
      <c r="AP31" s="59"/>
      <c r="AQ31" s="59"/>
    </row>
    <row r="32" spans="1:43" ht="13.5" thickBot="1">
      <c r="A32" s="98">
        <v>26</v>
      </c>
      <c r="B32" s="11" t="str">
        <f>'Encargos e Benefícios'!B31</f>
        <v>Analista de Mark e Projetos Pleno</v>
      </c>
      <c r="C32" s="8">
        <f>'Encargos e Benefícios'!C31</f>
        <v>1</v>
      </c>
      <c r="D32" s="68"/>
      <c r="E32" s="237">
        <v>2</v>
      </c>
      <c r="F32" s="235">
        <v>42</v>
      </c>
      <c r="G32" s="237">
        <v>23</v>
      </c>
      <c r="H32" s="261">
        <v>0.02</v>
      </c>
      <c r="I32" s="97"/>
      <c r="J32" s="97"/>
      <c r="K32" s="97"/>
      <c r="L32" s="237">
        <v>35</v>
      </c>
      <c r="M32" s="261">
        <v>0.02</v>
      </c>
      <c r="N32" s="97"/>
      <c r="O32" s="97"/>
      <c r="P32" s="269"/>
      <c r="Q32" s="238"/>
      <c r="R32" s="262"/>
      <c r="S32" s="97">
        <v>0</v>
      </c>
      <c r="T32" s="97">
        <v>0</v>
      </c>
      <c r="U32" s="269">
        <v>0</v>
      </c>
      <c r="V32" s="10">
        <f>'Encargos e Benefícios'!D31</f>
        <v>4338.0839249999999</v>
      </c>
      <c r="W32" s="10">
        <f>IF('Encargos e Benefícios'!C31=0,0,'Encargos e Benefícios'!O31/'Encargos e Benefícios'!C31)</f>
        <v>2874.58311196875</v>
      </c>
      <c r="X32" s="271">
        <f>IF('Encargos e Benefícios'!C31=0,0,'Encargos e Benefícios'!U31/'Encargos e Benefícios'!C31)</f>
        <v>922.19550000000004</v>
      </c>
      <c r="Y32" s="272">
        <f>IF('Encargos e Benefícios'!C31=0,0,'Encargos e Benefícios'!V31/'Encargos e Benefícios'!C31)</f>
        <v>8134.8625369687497</v>
      </c>
      <c r="Z32" s="58">
        <v>2967.69</v>
      </c>
      <c r="AA32" s="162">
        <v>2708.58</v>
      </c>
      <c r="AB32" s="162">
        <v>6124.05</v>
      </c>
      <c r="AC32" s="59"/>
      <c r="AD32" s="10">
        <f t="shared" si="12"/>
        <v>4424.8456034999999</v>
      </c>
      <c r="AE32" s="10">
        <f t="shared" si="13"/>
        <v>2932.0747742081253</v>
      </c>
      <c r="AF32" s="10">
        <f>IF('Encargos e Benefícios'!$C31=0,0,$X32+SUM(I32:K32)/$C32)</f>
        <v>922.19550000000004</v>
      </c>
      <c r="AG32" s="239">
        <f>IF('Encargos e Benefícios'!$C31=0,0,SUM(AD32:AF32))</f>
        <v>8279.1158777081255</v>
      </c>
      <c r="AH32" s="10">
        <f t="shared" si="14"/>
        <v>4513.3425155699997</v>
      </c>
      <c r="AI32" s="10">
        <f t="shared" si="15"/>
        <v>2990.7162696922878</v>
      </c>
      <c r="AJ32" s="10">
        <f>IF('Encargos e Benefícios'!$C31=0,0,$AF32+SUM(N32:P32)/$C32)</f>
        <v>922.19550000000004</v>
      </c>
      <c r="AK32" s="239">
        <f>IF('Encargos e Benefícios'!$C31=0,0,SUM(AH32:AJ32))</f>
        <v>8426.2542852622882</v>
      </c>
      <c r="AL32" s="10">
        <f t="shared" si="16"/>
        <v>4513.3425155699997</v>
      </c>
      <c r="AM32" s="10">
        <f t="shared" si="17"/>
        <v>2990.7162696922878</v>
      </c>
      <c r="AN32" s="10">
        <f>IF('Encargos e Benefícios'!$C31=0,0,$AJ32+SUM(S32:U32)/$C32)</f>
        <v>922.19550000000004</v>
      </c>
      <c r="AO32" s="239">
        <f>IF('Encargos e Benefícios'!$C31=0,0,SUM(AL32:AN32))</f>
        <v>8426.2542852622882</v>
      </c>
      <c r="AP32" s="59"/>
      <c r="AQ32" s="59"/>
    </row>
    <row r="33" spans="1:43" ht="13.5" thickBot="1">
      <c r="A33" s="98">
        <v>27</v>
      </c>
      <c r="B33" s="11" t="str">
        <f>'Encargos e Benefícios'!B32</f>
        <v>Analista de Mark e Relacionam. Senior I</v>
      </c>
      <c r="C33" s="8">
        <f>'Encargos e Benefícios'!C32</f>
        <v>1</v>
      </c>
      <c r="D33" s="68"/>
      <c r="E33" s="237">
        <v>2</v>
      </c>
      <c r="F33" s="235">
        <v>42</v>
      </c>
      <c r="G33" s="237">
        <v>23</v>
      </c>
      <c r="H33" s="261">
        <v>0.02</v>
      </c>
      <c r="I33" s="97"/>
      <c r="J33" s="97"/>
      <c r="K33" s="97"/>
      <c r="L33" s="237">
        <v>35</v>
      </c>
      <c r="M33" s="261">
        <v>0.02</v>
      </c>
      <c r="N33" s="97"/>
      <c r="O33" s="97"/>
      <c r="P33" s="269"/>
      <c r="Q33" s="238"/>
      <c r="R33" s="262"/>
      <c r="S33" s="97">
        <v>0</v>
      </c>
      <c r="T33" s="97">
        <v>0</v>
      </c>
      <c r="U33" s="269">
        <v>0</v>
      </c>
      <c r="V33" s="10">
        <f>'Encargos e Benefícios'!D32</f>
        <v>5396.5004625000001</v>
      </c>
      <c r="W33" s="10">
        <f>IF('Encargos e Benefícios'!C32=0,0,'Encargos e Benefícios'!O32/'Encargos e Benefícios'!C32)</f>
        <v>3575.9310703593751</v>
      </c>
      <c r="X33" s="271">
        <f>IF('Encargos e Benefícios'!C32=0,0,'Encargos e Benefícios'!U32/'Encargos e Benefícios'!C32)</f>
        <v>799.09</v>
      </c>
      <c r="Y33" s="272">
        <f>IF('Encargos e Benefícios'!C32=0,0,'Encargos e Benefícios'!V32/'Encargos e Benefícios'!C32)</f>
        <v>9771.5215328593749</v>
      </c>
      <c r="Z33" s="58">
        <v>2967.69</v>
      </c>
      <c r="AA33" s="162">
        <v>2708.58</v>
      </c>
      <c r="AB33" s="162">
        <v>6124.05</v>
      </c>
      <c r="AC33" s="59"/>
      <c r="AD33" s="10">
        <f t="shared" si="12"/>
        <v>5504.4304717499999</v>
      </c>
      <c r="AE33" s="10">
        <f t="shared" si="13"/>
        <v>3647.4496917665629</v>
      </c>
      <c r="AF33" s="10">
        <f>IF('Encargos e Benefícios'!$C32=0,0,$X33+SUM(I33:K33)/$C33)</f>
        <v>799.09</v>
      </c>
      <c r="AG33" s="239">
        <f>IF('Encargos e Benefícios'!$C32=0,0,SUM(AD33:AF33))</f>
        <v>9950.970163516562</v>
      </c>
      <c r="AH33" s="10">
        <f t="shared" si="14"/>
        <v>5614.5190811849998</v>
      </c>
      <c r="AI33" s="10">
        <f t="shared" si="15"/>
        <v>3720.3986856018942</v>
      </c>
      <c r="AJ33" s="10">
        <f>IF('Encargos e Benefícios'!$C32=0,0,$AF33+SUM(N33:P33)/$C33)</f>
        <v>799.09</v>
      </c>
      <c r="AK33" s="239">
        <f>IF('Encargos e Benefícios'!$C32=0,0,SUM(AH33:AJ33))</f>
        <v>10134.007766786894</v>
      </c>
      <c r="AL33" s="10">
        <f t="shared" si="16"/>
        <v>5614.5190811849998</v>
      </c>
      <c r="AM33" s="10">
        <f t="shared" si="17"/>
        <v>3720.3986856018942</v>
      </c>
      <c r="AN33" s="10">
        <f>IF('Encargos e Benefícios'!$C32=0,0,$AJ33+SUM(S33:U33)/$C33)</f>
        <v>799.09</v>
      </c>
      <c r="AO33" s="239">
        <f>IF('Encargos e Benefícios'!$C32=0,0,SUM(AL33:AN33))</f>
        <v>10134.007766786894</v>
      </c>
      <c r="AP33" s="59"/>
      <c r="AQ33" s="59"/>
    </row>
    <row r="34" spans="1:43" ht="13.5" thickBot="1">
      <c r="A34" s="98">
        <v>28</v>
      </c>
      <c r="B34" s="11" t="str">
        <f>'Encargos e Benefícios'!B33</f>
        <v>Analista de Mark Pleno</v>
      </c>
      <c r="C34" s="8">
        <f>'Encargos e Benefícios'!C33</f>
        <v>1</v>
      </c>
      <c r="D34" s="68"/>
      <c r="E34" s="237">
        <v>2</v>
      </c>
      <c r="F34" s="235">
        <v>42</v>
      </c>
      <c r="G34" s="237">
        <v>23</v>
      </c>
      <c r="H34" s="261">
        <v>0.02</v>
      </c>
      <c r="I34" s="97"/>
      <c r="J34" s="97"/>
      <c r="K34" s="97"/>
      <c r="L34" s="237">
        <v>35</v>
      </c>
      <c r="M34" s="261">
        <v>0.02</v>
      </c>
      <c r="N34" s="97"/>
      <c r="O34" s="97"/>
      <c r="P34" s="269"/>
      <c r="Q34" s="238"/>
      <c r="R34" s="262"/>
      <c r="S34" s="97">
        <v>0</v>
      </c>
      <c r="T34" s="97">
        <v>0</v>
      </c>
      <c r="U34" s="269">
        <v>0</v>
      </c>
      <c r="V34" s="10">
        <f>'Encargos e Benefícios'!D33</f>
        <v>4338.0839249999999</v>
      </c>
      <c r="W34" s="10">
        <f>IF('Encargos e Benefícios'!C33=0,0,'Encargos e Benefícios'!O33/'Encargos e Benefícios'!C33)</f>
        <v>2874.58311196875</v>
      </c>
      <c r="X34" s="271">
        <f>IF('Encargos e Benefícios'!C33=0,0,'Encargos e Benefícios'!U33/'Encargos e Benefícios'!C33)</f>
        <v>799.09</v>
      </c>
      <c r="Y34" s="272">
        <f>IF('Encargos e Benefícios'!C33=0,0,'Encargos e Benefícios'!V33/'Encargos e Benefícios'!C33)</f>
        <v>8011.7570369687501</v>
      </c>
      <c r="Z34" s="58">
        <v>2967.69</v>
      </c>
      <c r="AA34" s="162">
        <v>2708.58</v>
      </c>
      <c r="AB34" s="162">
        <v>6124.05</v>
      </c>
      <c r="AC34" s="59"/>
      <c r="AD34" s="10">
        <f t="shared" si="12"/>
        <v>4424.8456034999999</v>
      </c>
      <c r="AE34" s="10">
        <f t="shared" si="13"/>
        <v>2932.0747742081253</v>
      </c>
      <c r="AF34" s="10">
        <f>IF('Encargos e Benefícios'!$C33=0,0,$X34+SUM(I34:K34)/$C34)</f>
        <v>799.09</v>
      </c>
      <c r="AG34" s="239">
        <f>IF('Encargos e Benefícios'!$C33=0,0,SUM(AD34:AF34))</f>
        <v>8156.0103777081258</v>
      </c>
      <c r="AH34" s="10">
        <f t="shared" si="14"/>
        <v>4513.3425155699997</v>
      </c>
      <c r="AI34" s="10">
        <f t="shared" si="15"/>
        <v>2990.7162696922878</v>
      </c>
      <c r="AJ34" s="10">
        <f>IF('Encargos e Benefícios'!$C33=0,0,$AF34+SUM(N34:P34)/$C34)</f>
        <v>799.09</v>
      </c>
      <c r="AK34" s="239">
        <f>IF('Encargos e Benefícios'!$C33=0,0,SUM(AH34:AJ34))</f>
        <v>8303.1487852622868</v>
      </c>
      <c r="AL34" s="10">
        <f t="shared" si="16"/>
        <v>4513.3425155699997</v>
      </c>
      <c r="AM34" s="10">
        <f t="shared" si="17"/>
        <v>2990.7162696922878</v>
      </c>
      <c r="AN34" s="10">
        <f>IF('Encargos e Benefícios'!$C33=0,0,$AJ34+SUM(S34:U34)/$C34)</f>
        <v>799.09</v>
      </c>
      <c r="AO34" s="239">
        <f>IF('Encargos e Benefícios'!$C33=0,0,SUM(AL34:AN34))</f>
        <v>8303.1487852622868</v>
      </c>
      <c r="AP34" s="59"/>
      <c r="AQ34" s="59"/>
    </row>
    <row r="35" spans="1:43" ht="13.5" thickBot="1">
      <c r="A35" s="98">
        <v>29</v>
      </c>
      <c r="B35" s="11" t="str">
        <f>'Encargos e Benefícios'!B34</f>
        <v>Assistente de Mark e Relacionam. V</v>
      </c>
      <c r="C35" s="8">
        <f>'Encargos e Benefícios'!C34</f>
        <v>1</v>
      </c>
      <c r="D35" s="68"/>
      <c r="E35" s="237">
        <v>2</v>
      </c>
      <c r="F35" s="235">
        <v>42</v>
      </c>
      <c r="G35" s="237">
        <v>23</v>
      </c>
      <c r="H35" s="261">
        <v>0.02</v>
      </c>
      <c r="I35" s="97"/>
      <c r="J35" s="97"/>
      <c r="K35" s="97"/>
      <c r="L35" s="237">
        <v>35</v>
      </c>
      <c r="M35" s="261">
        <v>0.02</v>
      </c>
      <c r="N35" s="97"/>
      <c r="O35" s="97"/>
      <c r="P35" s="269"/>
      <c r="Q35" s="238"/>
      <c r="R35" s="262"/>
      <c r="S35" s="97">
        <v>0</v>
      </c>
      <c r="T35" s="97">
        <v>0</v>
      </c>
      <c r="U35" s="269">
        <v>0</v>
      </c>
      <c r="V35" s="10">
        <f>'Encargos e Benefícios'!D34</f>
        <v>3840.8474999999999</v>
      </c>
      <c r="W35" s="10">
        <f>IF('Encargos e Benefícios'!C34=0,0,'Encargos e Benefícios'!O34/'Encargos e Benefícios'!C34)</f>
        <v>2545.0949197916666</v>
      </c>
      <c r="X35" s="271">
        <f>IF('Encargos e Benefícios'!C34=0,0,'Encargos e Benefícios'!U34/'Encargos e Benefícios'!C34)</f>
        <v>799.09</v>
      </c>
      <c r="Y35" s="272">
        <f>IF('Encargos e Benefícios'!C34=0,0,'Encargos e Benefícios'!V34/'Encargos e Benefícios'!C34)</f>
        <v>7185.0324197916671</v>
      </c>
      <c r="Z35" s="58">
        <v>1847.29</v>
      </c>
      <c r="AA35" s="162">
        <v>1686</v>
      </c>
      <c r="AB35" s="162">
        <v>3790.82</v>
      </c>
      <c r="AC35" s="59"/>
      <c r="AD35" s="10">
        <f t="shared" si="12"/>
        <v>3917.6644499999998</v>
      </c>
      <c r="AE35" s="10">
        <f t="shared" si="13"/>
        <v>2595.9968181875001</v>
      </c>
      <c r="AF35" s="10">
        <f>IF('Encargos e Benefícios'!$C34=0,0,$X35+SUM(I35:K35)/$C35)</f>
        <v>799.09</v>
      </c>
      <c r="AG35" s="239">
        <f>IF('Encargos e Benefícios'!$C34=0,0,SUM(AD35:AF35))</f>
        <v>7312.7512681874996</v>
      </c>
      <c r="AH35" s="10">
        <f t="shared" si="14"/>
        <v>3996.0177389999999</v>
      </c>
      <c r="AI35" s="10">
        <f t="shared" si="15"/>
        <v>2647.9167545512501</v>
      </c>
      <c r="AJ35" s="10">
        <f>IF('Encargos e Benefícios'!$C34=0,0,$AF35+SUM(N35:P35)/$C35)</f>
        <v>799.09</v>
      </c>
      <c r="AK35" s="239">
        <f>IF('Encargos e Benefícios'!$C34=0,0,SUM(AH35:AJ35))</f>
        <v>7443.0244935512501</v>
      </c>
      <c r="AL35" s="10">
        <f t="shared" si="16"/>
        <v>3996.0177389999999</v>
      </c>
      <c r="AM35" s="10">
        <f t="shared" si="17"/>
        <v>2647.9167545512501</v>
      </c>
      <c r="AN35" s="10">
        <f>IF('Encargos e Benefícios'!$C34=0,0,$AJ35+SUM(S35:U35)/$C35)</f>
        <v>799.09</v>
      </c>
      <c r="AO35" s="239">
        <f>IF('Encargos e Benefícios'!$C34=0,0,SUM(AL35:AN35))</f>
        <v>7443.0244935512501</v>
      </c>
      <c r="AP35" s="59"/>
      <c r="AQ35" s="59"/>
    </row>
    <row r="36" spans="1:43" ht="13.5" thickBot="1">
      <c r="A36" s="98">
        <v>30</v>
      </c>
      <c r="B36" s="11" t="str">
        <f>'Encargos e Benefícios'!B35</f>
        <v>Gerente de Produção II</v>
      </c>
      <c r="C36" s="8">
        <f>'Encargos e Benefícios'!C35</f>
        <v>1</v>
      </c>
      <c r="D36" s="68"/>
      <c r="E36" s="237">
        <v>2</v>
      </c>
      <c r="F36" s="235">
        <v>42</v>
      </c>
      <c r="G36" s="237">
        <v>23</v>
      </c>
      <c r="H36" s="261">
        <v>0.02</v>
      </c>
      <c r="I36" s="97"/>
      <c r="J36" s="97"/>
      <c r="K36" s="97"/>
      <c r="L36" s="237">
        <v>35</v>
      </c>
      <c r="M36" s="261">
        <v>0.02</v>
      </c>
      <c r="N36" s="97"/>
      <c r="O36" s="97"/>
      <c r="P36" s="269"/>
      <c r="Q36" s="238"/>
      <c r="R36" s="262"/>
      <c r="S36" s="97">
        <v>0</v>
      </c>
      <c r="T36" s="97">
        <v>0</v>
      </c>
      <c r="U36" s="269">
        <v>0</v>
      </c>
      <c r="V36" s="10">
        <f>'Encargos e Benefícios'!D35</f>
        <v>8221.7810193750011</v>
      </c>
      <c r="W36" s="10">
        <f>IF('Encargos e Benefícios'!C35=0,0,'Encargos e Benefícios'!O35/'Encargos e Benefícios'!C35)</f>
        <v>5448.0718393664065</v>
      </c>
      <c r="X36" s="271">
        <f>IF('Encargos e Benefícios'!C35=0,0,'Encargos e Benefícios'!U35/'Encargos e Benefícios'!C35)</f>
        <v>806.76349999999991</v>
      </c>
      <c r="Y36" s="272">
        <f>IF('Encargos e Benefícios'!C35=0,0,'Encargos e Benefícios'!V35/'Encargos e Benefícios'!C35)</f>
        <v>14476.616358741407</v>
      </c>
      <c r="Z36" s="58">
        <v>3806.35</v>
      </c>
      <c r="AA36" s="162">
        <v>3474.01</v>
      </c>
      <c r="AB36" s="162">
        <v>11497.14</v>
      </c>
      <c r="AC36" s="59"/>
      <c r="AD36" s="10">
        <f t="shared" si="12"/>
        <v>8386.2166397625006</v>
      </c>
      <c r="AE36" s="10">
        <f t="shared" si="13"/>
        <v>5557.0332761537347</v>
      </c>
      <c r="AF36" s="10">
        <f>IF('Encargos e Benefícios'!$C35=0,0,$X36+SUM(I36:K36)/$C36)</f>
        <v>806.76349999999991</v>
      </c>
      <c r="AG36" s="239">
        <f>IF('Encargos e Benefícios'!$C35=0,0,SUM(AD36:AF36))</f>
        <v>14750.013415916235</v>
      </c>
      <c r="AH36" s="10">
        <f t="shared" si="14"/>
        <v>8553.9409725577516</v>
      </c>
      <c r="AI36" s="10">
        <f t="shared" si="15"/>
        <v>5668.1739416768096</v>
      </c>
      <c r="AJ36" s="10">
        <f>IF('Encargos e Benefícios'!$C35=0,0,$AF36+SUM(N36:P36)/$C36)</f>
        <v>806.76349999999991</v>
      </c>
      <c r="AK36" s="239">
        <f>IF('Encargos e Benefícios'!$C35=0,0,SUM(AH36:AJ36))</f>
        <v>15028.878414234559</v>
      </c>
      <c r="AL36" s="10">
        <f t="shared" si="16"/>
        <v>8553.9409725577516</v>
      </c>
      <c r="AM36" s="10">
        <f t="shared" si="17"/>
        <v>5668.1739416768096</v>
      </c>
      <c r="AN36" s="10">
        <f>IF('Encargos e Benefícios'!$C35=0,0,$AJ36+SUM(S36:U36)/$C36)</f>
        <v>806.76349999999991</v>
      </c>
      <c r="AO36" s="239">
        <f>IF('Encargos e Benefícios'!$C35=0,0,SUM(AL36:AN36))</f>
        <v>15028.878414234559</v>
      </c>
      <c r="AP36" s="59"/>
      <c r="AQ36" s="59"/>
    </row>
    <row r="37" spans="1:43" ht="13.5" thickBot="1">
      <c r="A37" s="98">
        <v>31</v>
      </c>
      <c r="B37" s="11" t="str">
        <f>'Encargos e Benefícios'!B36</f>
        <v>Assessor de Programação Musical I</v>
      </c>
      <c r="C37" s="8">
        <f>'Encargos e Benefícios'!C36</f>
        <v>1</v>
      </c>
      <c r="D37" s="68"/>
      <c r="E37" s="237">
        <v>2</v>
      </c>
      <c r="F37" s="235">
        <v>42</v>
      </c>
      <c r="G37" s="237">
        <v>23</v>
      </c>
      <c r="H37" s="261">
        <v>0.02</v>
      </c>
      <c r="I37" s="97"/>
      <c r="J37" s="97"/>
      <c r="K37" s="97"/>
      <c r="L37" s="237">
        <v>35</v>
      </c>
      <c r="M37" s="261">
        <v>0.02</v>
      </c>
      <c r="N37" s="97"/>
      <c r="O37" s="97"/>
      <c r="P37" s="269"/>
      <c r="Q37" s="238"/>
      <c r="R37" s="262"/>
      <c r="S37" s="97">
        <v>0</v>
      </c>
      <c r="T37" s="97">
        <v>0</v>
      </c>
      <c r="U37" s="269">
        <v>0</v>
      </c>
      <c r="V37" s="10">
        <f>'Encargos e Benefícios'!D36</f>
        <v>5900.2371224999997</v>
      </c>
      <c r="W37" s="10">
        <f>IF('Encargos e Benefícios'!C36=0,0,'Encargos e Benefícios'!O36/'Encargos e Benefícios'!C36)</f>
        <v>3909.7265710343745</v>
      </c>
      <c r="X37" s="271">
        <f>IF('Encargos e Benefícios'!C36=0,0,'Encargos e Benefícios'!U36/'Encargos e Benefícios'!C36)</f>
        <v>724.87</v>
      </c>
      <c r="Y37" s="272">
        <f>IF('Encargos e Benefícios'!C36=0,0,'Encargos e Benefícios'!V36/'Encargos e Benefícios'!C36)</f>
        <v>10534.833693534374</v>
      </c>
      <c r="Z37" s="58">
        <v>6615.5989745000006</v>
      </c>
      <c r="AA37" s="162">
        <v>4354.2478980000005</v>
      </c>
      <c r="AB37" s="162">
        <v>10806.628000000001</v>
      </c>
      <c r="AC37" s="59"/>
      <c r="AD37" s="10">
        <f t="shared" si="12"/>
        <v>6018.2418649499996</v>
      </c>
      <c r="AE37" s="10">
        <f t="shared" si="13"/>
        <v>3987.9211024550623</v>
      </c>
      <c r="AF37" s="10">
        <f>IF('Encargos e Benefícios'!$C36=0,0,$X37+SUM(I37:K37)/$C37)</f>
        <v>724.87</v>
      </c>
      <c r="AG37" s="239">
        <f>IF('Encargos e Benefícios'!$C36=0,0,SUM(AD37:AF37))</f>
        <v>10731.032967405063</v>
      </c>
      <c r="AH37" s="10">
        <f t="shared" si="14"/>
        <v>6138.6067022489997</v>
      </c>
      <c r="AI37" s="10">
        <f t="shared" si="15"/>
        <v>4067.6795245041635</v>
      </c>
      <c r="AJ37" s="10">
        <f>IF('Encargos e Benefícios'!$C36=0,0,$AF37+SUM(N37:P37)/$C37)</f>
        <v>724.87</v>
      </c>
      <c r="AK37" s="239">
        <f>IF('Encargos e Benefícios'!$C36=0,0,SUM(AH37:AJ37))</f>
        <v>10931.156226753164</v>
      </c>
      <c r="AL37" s="10">
        <f t="shared" si="16"/>
        <v>6138.6067022489997</v>
      </c>
      <c r="AM37" s="10">
        <f t="shared" si="17"/>
        <v>4067.6795245041635</v>
      </c>
      <c r="AN37" s="10">
        <f>IF('Encargos e Benefícios'!$C36=0,0,$AJ37+SUM(S37:U37)/$C37)</f>
        <v>724.87</v>
      </c>
      <c r="AO37" s="239">
        <f>IF('Encargos e Benefícios'!$C36=0,0,SUM(AL37:AN37))</f>
        <v>10931.156226753164</v>
      </c>
      <c r="AP37" s="59"/>
      <c r="AQ37" s="59"/>
    </row>
    <row r="38" spans="1:43" ht="13.5" thickBot="1">
      <c r="A38" s="98">
        <v>32</v>
      </c>
      <c r="B38" s="11" t="str">
        <f>'Encargos e Benefícios'!B37</f>
        <v>Produtor II</v>
      </c>
      <c r="C38" s="8">
        <f>'Encargos e Benefícios'!C37</f>
        <v>1</v>
      </c>
      <c r="D38" s="68"/>
      <c r="E38" s="237">
        <v>2</v>
      </c>
      <c r="F38" s="235">
        <v>42</v>
      </c>
      <c r="G38" s="237">
        <v>23</v>
      </c>
      <c r="H38" s="261">
        <v>0.02</v>
      </c>
      <c r="I38" s="97"/>
      <c r="J38" s="97"/>
      <c r="K38" s="97"/>
      <c r="L38" s="237">
        <v>35</v>
      </c>
      <c r="M38" s="261">
        <v>0.02</v>
      </c>
      <c r="N38" s="97"/>
      <c r="O38" s="97"/>
      <c r="P38" s="269"/>
      <c r="Q38" s="238"/>
      <c r="R38" s="262"/>
      <c r="S38" s="97">
        <v>0</v>
      </c>
      <c r="T38" s="97">
        <v>0</v>
      </c>
      <c r="U38" s="269">
        <v>0</v>
      </c>
      <c r="V38" s="10">
        <f>'Encargos e Benefícios'!D37</f>
        <v>5109.4419862499999</v>
      </c>
      <c r="W38" s="10">
        <f>IF('Encargos e Benefícios'!C37=0,0,'Encargos e Benefícios'!O37/'Encargos e Benefícios'!C37)</f>
        <v>3385.7149606109374</v>
      </c>
      <c r="X38" s="271">
        <f>IF('Encargos e Benefícios'!C37=0,0,'Encargos e Benefícios'!U37/'Encargos e Benefícios'!C37)</f>
        <v>778.19550000000004</v>
      </c>
      <c r="Y38" s="272">
        <f>IF('Encargos e Benefícios'!C37=0,0,'Encargos e Benefícios'!V37/'Encargos e Benefícios'!C37)</f>
        <v>9273.3524468609376</v>
      </c>
      <c r="Z38" s="58" t="s">
        <v>720</v>
      </c>
      <c r="AA38" s="162">
        <v>3279.41</v>
      </c>
      <c r="AB38" s="162">
        <v>5430.05</v>
      </c>
      <c r="AC38" s="59"/>
      <c r="AD38" s="10">
        <f t="shared" si="12"/>
        <v>5211.6308259750003</v>
      </c>
      <c r="AE38" s="10">
        <f t="shared" si="13"/>
        <v>3453.4292598231564</v>
      </c>
      <c r="AF38" s="10">
        <f>IF('Encargos e Benefícios'!$C37=0,0,$X38+SUM(I38:K38)/$C38)</f>
        <v>778.19550000000004</v>
      </c>
      <c r="AG38" s="239">
        <f>IF('Encargos e Benefícios'!$C37=0,0,SUM(AD38:AF38))</f>
        <v>9443.255585798157</v>
      </c>
      <c r="AH38" s="10">
        <f t="shared" si="14"/>
        <v>5315.8634424945003</v>
      </c>
      <c r="AI38" s="10">
        <f t="shared" si="15"/>
        <v>3522.4978450196195</v>
      </c>
      <c r="AJ38" s="10">
        <f>IF('Encargos e Benefícios'!$C37=0,0,$AF38+SUM(N38:P38)/$C38)</f>
        <v>778.19550000000004</v>
      </c>
      <c r="AK38" s="239">
        <f>IF('Encargos e Benefícios'!$C37=0,0,SUM(AH38:AJ38))</f>
        <v>9616.5567875141187</v>
      </c>
      <c r="AL38" s="10">
        <f t="shared" si="16"/>
        <v>5315.8634424945003</v>
      </c>
      <c r="AM38" s="10">
        <f t="shared" si="17"/>
        <v>3522.4978450196195</v>
      </c>
      <c r="AN38" s="10">
        <f>IF('Encargos e Benefícios'!$C37=0,0,$AJ38+SUM(S38:U38)/$C38)</f>
        <v>778.19550000000004</v>
      </c>
      <c r="AO38" s="239">
        <f>IF('Encargos e Benefícios'!$C37=0,0,SUM(AL38:AN38))</f>
        <v>9616.5567875141187</v>
      </c>
      <c r="AP38" s="59"/>
      <c r="AQ38" s="59"/>
    </row>
    <row r="39" spans="1:43" ht="13.5" thickBot="1">
      <c r="A39" s="98">
        <v>33</v>
      </c>
      <c r="B39" s="11" t="str">
        <f>'Encargos e Benefícios'!B38</f>
        <v>Produtor I</v>
      </c>
      <c r="C39" s="8">
        <f>'Encargos e Benefícios'!C38</f>
        <v>0</v>
      </c>
      <c r="D39" s="68"/>
      <c r="E39" s="237">
        <v>2</v>
      </c>
      <c r="F39" s="235">
        <v>42</v>
      </c>
      <c r="G39" s="237">
        <v>23</v>
      </c>
      <c r="H39" s="261">
        <v>0.02</v>
      </c>
      <c r="I39" s="97"/>
      <c r="J39" s="97"/>
      <c r="K39" s="97"/>
      <c r="L39" s="237">
        <v>35</v>
      </c>
      <c r="M39" s="261">
        <v>0.02</v>
      </c>
      <c r="N39" s="97"/>
      <c r="O39" s="97"/>
      <c r="P39" s="269"/>
      <c r="Q39" s="238"/>
      <c r="R39" s="262"/>
      <c r="S39" s="97">
        <v>0</v>
      </c>
      <c r="T39" s="97">
        <v>0</v>
      </c>
      <c r="U39" s="269">
        <v>0</v>
      </c>
      <c r="V39" s="10">
        <f>'Encargos e Benefícios'!D38</f>
        <v>0</v>
      </c>
      <c r="W39" s="10">
        <f>IF('Encargos e Benefícios'!C38=0,0,'Encargos e Benefícios'!O38/'Encargos e Benefícios'!C38)</f>
        <v>0</v>
      </c>
      <c r="X39" s="271">
        <f>IF('Encargos e Benefícios'!C38=0,0,'Encargos e Benefícios'!U38/'Encargos e Benefícios'!C38)</f>
        <v>0</v>
      </c>
      <c r="Y39" s="272">
        <f>IF('Encargos e Benefícios'!C38=0,0,'Encargos e Benefícios'!V38/'Encargos e Benefícios'!C38)</f>
        <v>0</v>
      </c>
      <c r="Z39" s="58" t="s">
        <v>720</v>
      </c>
      <c r="AA39" s="162">
        <v>3279.41</v>
      </c>
      <c r="AB39" s="162">
        <v>5430.05</v>
      </c>
      <c r="AC39" s="59"/>
      <c r="AD39" s="10">
        <f t="shared" si="12"/>
        <v>0</v>
      </c>
      <c r="AE39" s="10">
        <f t="shared" si="13"/>
        <v>0</v>
      </c>
      <c r="AF39" s="10">
        <f>IF('Encargos e Benefícios'!$C38=0,0,$X39+SUM(I39:K39)/$C39)</f>
        <v>0</v>
      </c>
      <c r="AG39" s="239">
        <f>IF('Encargos e Benefícios'!$C38=0,0,SUM(AD39:AF39))</f>
        <v>0</v>
      </c>
      <c r="AH39" s="10">
        <f t="shared" si="14"/>
        <v>0</v>
      </c>
      <c r="AI39" s="10">
        <f t="shared" si="15"/>
        <v>0</v>
      </c>
      <c r="AJ39" s="10">
        <f>IF('Encargos e Benefícios'!$C38=0,0,$AF39+SUM(N39:P39)/$C39)</f>
        <v>0</v>
      </c>
      <c r="AK39" s="239">
        <f>IF('Encargos e Benefícios'!$C38=0,0,SUM(AH39:AJ39))</f>
        <v>0</v>
      </c>
      <c r="AL39" s="10">
        <f t="shared" si="16"/>
        <v>0</v>
      </c>
      <c r="AM39" s="10">
        <f t="shared" si="17"/>
        <v>0</v>
      </c>
      <c r="AN39" s="10">
        <f>IF('Encargos e Benefícios'!$C38=0,0,$AJ39+SUM(S39:U39)/$C39)</f>
        <v>0</v>
      </c>
      <c r="AO39" s="239">
        <f>IF('Encargos e Benefícios'!$C38=0,0,SUM(AL39:AN39))</f>
        <v>0</v>
      </c>
      <c r="AP39" s="59"/>
      <c r="AQ39" s="59"/>
    </row>
    <row r="40" spans="1:43" ht="13.5" thickBot="1">
      <c r="A40" s="98">
        <v>34</v>
      </c>
      <c r="B40" s="11" t="str">
        <f>'Encargos e Benefícios'!B39</f>
        <v>Assistente de Produção III</v>
      </c>
      <c r="C40" s="8">
        <f>'Encargos e Benefícios'!C39</f>
        <v>1</v>
      </c>
      <c r="D40" s="68"/>
      <c r="E40" s="237">
        <v>2</v>
      </c>
      <c r="F40" s="235">
        <v>42</v>
      </c>
      <c r="G40" s="237">
        <v>23</v>
      </c>
      <c r="H40" s="261">
        <v>0.02</v>
      </c>
      <c r="I40" s="97"/>
      <c r="J40" s="97"/>
      <c r="K40" s="97"/>
      <c r="L40" s="237">
        <v>35</v>
      </c>
      <c r="M40" s="261">
        <v>0.02</v>
      </c>
      <c r="N40" s="97"/>
      <c r="O40" s="97"/>
      <c r="P40" s="269"/>
      <c r="Q40" s="238"/>
      <c r="R40" s="262"/>
      <c r="S40" s="97">
        <v>0</v>
      </c>
      <c r="T40" s="97">
        <v>0</v>
      </c>
      <c r="U40" s="269">
        <v>0</v>
      </c>
      <c r="V40" s="10">
        <f>'Encargos e Benefícios'!D39</f>
        <v>3598.68</v>
      </c>
      <c r="W40" s="10">
        <f>IF('Encargos e Benefícios'!C39=0,0,'Encargos e Benefícios'!O39/'Encargos e Benefícios'!C39)</f>
        <v>2384.6253166666665</v>
      </c>
      <c r="X40" s="271">
        <f>IF('Encargos e Benefícios'!C39=0,0,'Encargos e Benefícios'!U39/'Encargos e Benefícios'!C39)</f>
        <v>758.09550000000002</v>
      </c>
      <c r="Y40" s="272">
        <f>IF('Encargos e Benefícios'!C39=0,0,'Encargos e Benefícios'!V39/'Encargos e Benefícios'!C39)</f>
        <v>6741.4008166666672</v>
      </c>
      <c r="Z40" s="58">
        <v>2186.91</v>
      </c>
      <c r="AA40" s="162">
        <v>1995.97</v>
      </c>
      <c r="AB40" s="162">
        <v>4808.2700000000004</v>
      </c>
      <c r="AC40" s="59"/>
      <c r="AD40" s="10">
        <f t="shared" si="12"/>
        <v>3670.6536000000001</v>
      </c>
      <c r="AE40" s="10">
        <f t="shared" si="13"/>
        <v>2432.3178229999999</v>
      </c>
      <c r="AF40" s="10">
        <f>IF('Encargos e Benefícios'!$C39=0,0,$X40+SUM(I40:K40)/$C40)</f>
        <v>758.09550000000002</v>
      </c>
      <c r="AG40" s="239">
        <f>IF('Encargos e Benefícios'!$C39=0,0,SUM(AD40:AF40))</f>
        <v>6861.0669230000003</v>
      </c>
      <c r="AH40" s="10">
        <f t="shared" si="14"/>
        <v>3744.0666720000004</v>
      </c>
      <c r="AI40" s="10">
        <f t="shared" si="15"/>
        <v>2480.9641794599997</v>
      </c>
      <c r="AJ40" s="10">
        <f>IF('Encargos e Benefícios'!$C39=0,0,$AF40+SUM(N40:P40)/$C40)</f>
        <v>758.09550000000002</v>
      </c>
      <c r="AK40" s="239">
        <f>IF('Encargos e Benefícios'!$C39=0,0,SUM(AH40:AJ40))</f>
        <v>6983.1263514600005</v>
      </c>
      <c r="AL40" s="10">
        <f t="shared" si="16"/>
        <v>3744.0666720000004</v>
      </c>
      <c r="AM40" s="10">
        <f t="shared" si="17"/>
        <v>2480.9641794599997</v>
      </c>
      <c r="AN40" s="10">
        <f>IF('Encargos e Benefícios'!$C39=0,0,$AJ40+SUM(S40:U40)/$C40)</f>
        <v>758.09550000000002</v>
      </c>
      <c r="AO40" s="239">
        <f>IF('Encargos e Benefícios'!$C39=0,0,SUM(AL40:AN40))</f>
        <v>6983.1263514600005</v>
      </c>
      <c r="AP40" s="59"/>
      <c r="AQ40" s="59"/>
    </row>
    <row r="41" spans="1:43" ht="13.5" thickBot="1">
      <c r="A41" s="98">
        <v>35</v>
      </c>
      <c r="B41" s="11" t="str">
        <f>'Encargos e Benefícios'!B40</f>
        <v>Gerente Orquestra  V</v>
      </c>
      <c r="C41" s="8">
        <f>'Encargos e Benefícios'!C40</f>
        <v>1</v>
      </c>
      <c r="D41" s="68"/>
      <c r="E41" s="237">
        <v>2</v>
      </c>
      <c r="F41" s="235">
        <v>42</v>
      </c>
      <c r="G41" s="237">
        <v>23</v>
      </c>
      <c r="H41" s="261">
        <v>0.02</v>
      </c>
      <c r="I41" s="97"/>
      <c r="J41" s="97"/>
      <c r="K41" s="97"/>
      <c r="L41" s="237">
        <v>35</v>
      </c>
      <c r="M41" s="261">
        <v>0.02</v>
      </c>
      <c r="N41" s="97"/>
      <c r="O41" s="97"/>
      <c r="P41" s="269"/>
      <c r="Q41" s="238"/>
      <c r="R41" s="262"/>
      <c r="S41" s="97">
        <v>0</v>
      </c>
      <c r="T41" s="97">
        <v>0</v>
      </c>
      <c r="U41" s="269">
        <v>0</v>
      </c>
      <c r="V41" s="10">
        <f>'Encargos e Benefícios'!D40</f>
        <v>11914.463649374999</v>
      </c>
      <c r="W41" s="10">
        <f>IF('Encargos e Benefícios'!C40=0,0,'Encargos e Benefícios'!O40/'Encargos e Benefícios'!C40)</f>
        <v>7894.9869543289051</v>
      </c>
      <c r="X41" s="271">
        <f>IF('Encargos e Benefícios'!C40=0,0,'Encargos e Benefícios'!U40/'Encargos e Benefícios'!C40)</f>
        <v>467.87</v>
      </c>
      <c r="Y41" s="272">
        <f>IF('Encargos e Benefícios'!C40=0,0,'Encargos e Benefícios'!V40/'Encargos e Benefícios'!C40)</f>
        <v>20277.320603703902</v>
      </c>
      <c r="Z41" s="59">
        <v>12076.046</v>
      </c>
      <c r="AA41" s="58">
        <v>8686.75</v>
      </c>
      <c r="AB41" s="58">
        <v>15465.34</v>
      </c>
      <c r="AC41" s="59"/>
      <c r="AD41" s="10">
        <f t="shared" si="12"/>
        <v>12152.752922362499</v>
      </c>
      <c r="AE41" s="10">
        <f t="shared" si="13"/>
        <v>8052.886693415483</v>
      </c>
      <c r="AF41" s="10">
        <f>IF('Encargos e Benefícios'!$C40=0,0,$X41+SUM(I41:K41)/$C41)</f>
        <v>467.87</v>
      </c>
      <c r="AG41" s="239">
        <f>IF('Encargos e Benefícios'!$C40=0,0,SUM(AD41:AF41))</f>
        <v>20673.509615777981</v>
      </c>
      <c r="AH41" s="10">
        <f t="shared" si="14"/>
        <v>12395.807980809748</v>
      </c>
      <c r="AI41" s="10">
        <f t="shared" si="15"/>
        <v>8213.9444272837936</v>
      </c>
      <c r="AJ41" s="10">
        <f>IF('Encargos e Benefícios'!$C40=0,0,$AF41+SUM(N41:P41)/$C41)</f>
        <v>467.87</v>
      </c>
      <c r="AK41" s="239">
        <f>IF('Encargos e Benefícios'!$C40=0,0,SUM(AH41:AJ41))</f>
        <v>21077.622408093539</v>
      </c>
      <c r="AL41" s="10">
        <f t="shared" si="16"/>
        <v>12395.807980809748</v>
      </c>
      <c r="AM41" s="10">
        <f t="shared" si="17"/>
        <v>8213.9444272837936</v>
      </c>
      <c r="AN41" s="10">
        <f>IF('Encargos e Benefícios'!$C40=0,0,$AJ41+SUM(S41:U41)/$C41)</f>
        <v>467.87</v>
      </c>
      <c r="AO41" s="239">
        <f>IF('Encargos e Benefícios'!$C40=0,0,SUM(AL41:AN41))</f>
        <v>21077.622408093539</v>
      </c>
      <c r="AP41" s="59"/>
      <c r="AQ41" s="59"/>
    </row>
    <row r="42" spans="1:43" ht="13.5" thickBot="1">
      <c r="A42" s="98">
        <v>36</v>
      </c>
      <c r="B42" s="11" t="str">
        <f>'Encargos e Benefícios'!B41</f>
        <v>Inspetor Orquestra  II</v>
      </c>
      <c r="C42" s="8">
        <f>'Encargos e Benefícios'!C41</f>
        <v>1</v>
      </c>
      <c r="D42" s="68"/>
      <c r="E42" s="237">
        <v>2</v>
      </c>
      <c r="F42" s="235">
        <v>42</v>
      </c>
      <c r="G42" s="237">
        <v>23</v>
      </c>
      <c r="H42" s="261">
        <v>0.02</v>
      </c>
      <c r="I42" s="97"/>
      <c r="J42" s="97"/>
      <c r="K42" s="97"/>
      <c r="L42" s="237">
        <v>35</v>
      </c>
      <c r="M42" s="261">
        <v>0.02</v>
      </c>
      <c r="N42" s="97"/>
      <c r="O42" s="97"/>
      <c r="P42" s="269"/>
      <c r="Q42" s="238"/>
      <c r="R42" s="262"/>
      <c r="S42" s="97">
        <v>0</v>
      </c>
      <c r="T42" s="97">
        <v>0</v>
      </c>
      <c r="U42" s="269">
        <v>0</v>
      </c>
      <c r="V42" s="10">
        <f>'Encargos e Benefícios'!D41</f>
        <v>6342.7582968749994</v>
      </c>
      <c r="W42" s="10">
        <f>IF('Encargos e Benefícios'!C41=0,0,'Encargos e Benefícios'!O41/'Encargos e Benefícios'!C41)</f>
        <v>4202.9583103320301</v>
      </c>
      <c r="X42" s="271">
        <f>IF('Encargos e Benefícios'!C41=0,0,'Encargos e Benefícios'!U41/'Encargos e Benefícios'!C41)</f>
        <v>655.09</v>
      </c>
      <c r="Y42" s="272">
        <f>IF('Encargos e Benefícios'!C41=0,0,'Encargos e Benefícios'!V41/'Encargos e Benefícios'!C41)</f>
        <v>11200.806607207029</v>
      </c>
      <c r="Z42" s="58">
        <v>5966.4103333333333</v>
      </c>
      <c r="AA42" s="162">
        <v>4099.72</v>
      </c>
      <c r="AB42" s="162">
        <v>9408.0210000000006</v>
      </c>
      <c r="AC42" s="59"/>
      <c r="AD42" s="10">
        <f t="shared" si="12"/>
        <v>6469.6134628124992</v>
      </c>
      <c r="AE42" s="10">
        <f t="shared" si="13"/>
        <v>4287.017476538671</v>
      </c>
      <c r="AF42" s="10">
        <f>IF('Encargos e Benefícios'!$C41=0,0,$X42+SUM(I42:K42)/$C42)</f>
        <v>655.09</v>
      </c>
      <c r="AG42" s="239">
        <f>IF('Encargos e Benefícios'!$C41=0,0,SUM(AD42:AF42))</f>
        <v>11411.720939351169</v>
      </c>
      <c r="AH42" s="10">
        <f t="shared" si="14"/>
        <v>6599.0057320687492</v>
      </c>
      <c r="AI42" s="10">
        <f t="shared" si="15"/>
        <v>4372.7578260694445</v>
      </c>
      <c r="AJ42" s="10">
        <f>IF('Encargos e Benefícios'!$C41=0,0,$AF42+SUM(N42:P42)/$C42)</f>
        <v>655.09</v>
      </c>
      <c r="AK42" s="239">
        <f>IF('Encargos e Benefícios'!$C41=0,0,SUM(AH42:AJ42))</f>
        <v>11626.853558138195</v>
      </c>
      <c r="AL42" s="10">
        <f t="shared" si="16"/>
        <v>6599.0057320687492</v>
      </c>
      <c r="AM42" s="10">
        <f t="shared" si="17"/>
        <v>4372.7578260694445</v>
      </c>
      <c r="AN42" s="10">
        <f>IF('Encargos e Benefícios'!$C41=0,0,$AJ42+SUM(S42:U42)/$C42)</f>
        <v>655.09</v>
      </c>
      <c r="AO42" s="239">
        <f>IF('Encargos e Benefícios'!$C41=0,0,SUM(AL42:AN42))</f>
        <v>11626.853558138195</v>
      </c>
      <c r="AP42" s="59"/>
      <c r="AQ42" s="59"/>
    </row>
    <row r="43" spans="1:43" ht="13.5" thickBot="1">
      <c r="A43" s="98">
        <v>37</v>
      </c>
      <c r="B43" s="11" t="str">
        <f>'Encargos e Benefícios'!B42</f>
        <v>Assistente Administrativo da Orquestra I</v>
      </c>
      <c r="C43" s="8">
        <f>'Encargos e Benefícios'!C42</f>
        <v>1</v>
      </c>
      <c r="D43" s="68"/>
      <c r="E43" s="237">
        <v>2</v>
      </c>
      <c r="F43" s="235">
        <v>42</v>
      </c>
      <c r="G43" s="237">
        <v>23</v>
      </c>
      <c r="H43" s="261">
        <v>0.02</v>
      </c>
      <c r="I43" s="97"/>
      <c r="J43" s="97"/>
      <c r="K43" s="97"/>
      <c r="L43" s="237">
        <v>35</v>
      </c>
      <c r="M43" s="261">
        <v>0.02</v>
      </c>
      <c r="N43" s="97"/>
      <c r="O43" s="97"/>
      <c r="P43" s="269"/>
      <c r="Q43" s="238"/>
      <c r="R43" s="262"/>
      <c r="S43" s="97">
        <v>0</v>
      </c>
      <c r="T43" s="97">
        <v>0</v>
      </c>
      <c r="U43" s="269">
        <v>0</v>
      </c>
      <c r="V43" s="10">
        <f>'Encargos e Benefícios'!D42</f>
        <v>3114.07</v>
      </c>
      <c r="W43" s="10">
        <f>IF('Encargos e Benefícios'!C42=0,0,'Encargos e Benefícios'!O42/'Encargos e Benefícios'!C42)</f>
        <v>2063.5038847222227</v>
      </c>
      <c r="X43" s="271">
        <f>IF('Encargos e Benefícios'!C42=0,0,'Encargos e Benefícios'!U42/'Encargos e Benefícios'!C42)</f>
        <v>684.49549999999999</v>
      </c>
      <c r="Y43" s="272">
        <f>IF('Encargos e Benefícios'!C42=0,0,'Encargos e Benefícios'!V42/'Encargos e Benefícios'!C42)</f>
        <v>5862.0693847222228</v>
      </c>
      <c r="Z43" s="58">
        <v>3601.614</v>
      </c>
      <c r="AA43" s="162">
        <v>2936.67</v>
      </c>
      <c r="AB43" s="162">
        <v>4266.558</v>
      </c>
      <c r="AC43" s="59"/>
      <c r="AD43" s="10">
        <f t="shared" si="12"/>
        <v>3176.3514</v>
      </c>
      <c r="AE43" s="10">
        <f t="shared" si="13"/>
        <v>2104.773962416667</v>
      </c>
      <c r="AF43" s="10">
        <f>IF('Encargos e Benefícios'!$C42=0,0,$X43+SUM(I43:K43)/$C43)</f>
        <v>684.49549999999999</v>
      </c>
      <c r="AG43" s="239">
        <f>IF('Encargos e Benefícios'!$C42=0,0,SUM(AD43:AF43))</f>
        <v>5965.6208624166675</v>
      </c>
      <c r="AH43" s="10">
        <f t="shared" si="14"/>
        <v>3239.878428</v>
      </c>
      <c r="AI43" s="10">
        <f t="shared" si="15"/>
        <v>2146.8694416650005</v>
      </c>
      <c r="AJ43" s="10">
        <f>IF('Encargos e Benefícios'!$C42=0,0,$AF43+SUM(N43:P43)/$C43)</f>
        <v>684.49549999999999</v>
      </c>
      <c r="AK43" s="239">
        <f>IF('Encargos e Benefícios'!$C42=0,0,SUM(AH43:AJ43))</f>
        <v>6071.2433696650005</v>
      </c>
      <c r="AL43" s="10">
        <f t="shared" si="16"/>
        <v>3239.878428</v>
      </c>
      <c r="AM43" s="10">
        <f t="shared" si="17"/>
        <v>2146.8694416650005</v>
      </c>
      <c r="AN43" s="10">
        <f>IF('Encargos e Benefícios'!$C42=0,0,$AJ43+SUM(S43:U43)/$C43)</f>
        <v>684.49549999999999</v>
      </c>
      <c r="AO43" s="239">
        <f>IF('Encargos e Benefícios'!$C42=0,0,SUM(AL43:AN43))</f>
        <v>6071.2433696650005</v>
      </c>
      <c r="AP43" s="59"/>
      <c r="AQ43" s="59"/>
    </row>
    <row r="44" spans="1:43" ht="13.5" thickBot="1">
      <c r="A44" s="98">
        <v>38</v>
      </c>
      <c r="B44" s="11" t="str">
        <f>'Encargos e Benefícios'!B43</f>
        <v>Supervisor de Montagem II</v>
      </c>
      <c r="C44" s="8">
        <f>'Encargos e Benefícios'!C43</f>
        <v>1</v>
      </c>
      <c r="D44" s="68"/>
      <c r="E44" s="237">
        <v>2</v>
      </c>
      <c r="F44" s="235">
        <v>42</v>
      </c>
      <c r="G44" s="237">
        <v>23</v>
      </c>
      <c r="H44" s="261">
        <v>0.02</v>
      </c>
      <c r="I44" s="97"/>
      <c r="J44" s="97"/>
      <c r="K44" s="97"/>
      <c r="L44" s="237">
        <v>35</v>
      </c>
      <c r="M44" s="261">
        <v>0.02</v>
      </c>
      <c r="N44" s="97"/>
      <c r="O44" s="97"/>
      <c r="P44" s="269"/>
      <c r="Q44" s="238"/>
      <c r="R44" s="262"/>
      <c r="S44" s="97">
        <v>0</v>
      </c>
      <c r="T44" s="97">
        <v>0</v>
      </c>
      <c r="U44" s="269">
        <v>0</v>
      </c>
      <c r="V44" s="10">
        <f>'Encargos e Benefícios'!D43</f>
        <v>3684.3088668749997</v>
      </c>
      <c r="W44" s="10">
        <f>IF('Encargos e Benefícios'!C43=0,0,'Encargos e Benefícios'!O43/'Encargos e Benefícios'!C43)</f>
        <v>2441.366333869531</v>
      </c>
      <c r="X44" s="271">
        <f>IF('Encargos e Benefícios'!C43=0,0,'Encargos e Benefícios'!U43/'Encargos e Benefícios'!C43)</f>
        <v>684.49549999999999</v>
      </c>
      <c r="Y44" s="272">
        <f>IF('Encargos e Benefícios'!C43=0,0,'Encargos e Benefícios'!V43/'Encargos e Benefícios'!C43)</f>
        <v>6810.1707007445302</v>
      </c>
      <c r="Z44" s="58">
        <v>3428.28</v>
      </c>
      <c r="AA44" s="162">
        <v>3128.95</v>
      </c>
      <c r="AB44" s="162">
        <v>7570.29</v>
      </c>
      <c r="AC44" s="59"/>
      <c r="AD44" s="10">
        <f t="shared" si="12"/>
        <v>3757.9950442124996</v>
      </c>
      <c r="AE44" s="10">
        <f t="shared" si="13"/>
        <v>2490.1936605469218</v>
      </c>
      <c r="AF44" s="10">
        <f>IF('Encargos e Benefícios'!$C43=0,0,$X44+SUM(I44:K44)/$C44)</f>
        <v>684.49549999999999</v>
      </c>
      <c r="AG44" s="239">
        <f>IF('Encargos e Benefícios'!$C43=0,0,SUM(AD44:AF44))</f>
        <v>6932.6842047594209</v>
      </c>
      <c r="AH44" s="10">
        <f t="shared" si="14"/>
        <v>3833.1549450967495</v>
      </c>
      <c r="AI44" s="10">
        <f t="shared" si="15"/>
        <v>2539.9975337578603</v>
      </c>
      <c r="AJ44" s="10">
        <f>IF('Encargos e Benefícios'!$C43=0,0,$AF44+SUM(N44:P44)/$C44)</f>
        <v>684.49549999999999</v>
      </c>
      <c r="AK44" s="239">
        <f>IF('Encargos e Benefícios'!$C43=0,0,SUM(AH44:AJ44))</f>
        <v>7057.6479788546103</v>
      </c>
      <c r="AL44" s="10">
        <f t="shared" si="16"/>
        <v>3833.1549450967495</v>
      </c>
      <c r="AM44" s="10">
        <f t="shared" si="17"/>
        <v>2539.9975337578603</v>
      </c>
      <c r="AN44" s="10">
        <f>IF('Encargos e Benefícios'!$C43=0,0,$AJ44+SUM(S44:U44)/$C44)</f>
        <v>684.49549999999999</v>
      </c>
      <c r="AO44" s="239">
        <f>IF('Encargos e Benefícios'!$C43=0,0,SUM(AL44:AN44))</f>
        <v>7057.6479788546103</v>
      </c>
      <c r="AP44" s="59"/>
      <c r="AQ44" s="59"/>
    </row>
    <row r="45" spans="1:43" ht="13.5" thickBot="1">
      <c r="A45" s="98">
        <v>39</v>
      </c>
      <c r="B45" s="11" t="str">
        <f>'Encargos e Benefícios'!B44</f>
        <v>Montador  V</v>
      </c>
      <c r="C45" s="8">
        <f>'Encargos e Benefícios'!C44</f>
        <v>1</v>
      </c>
      <c r="D45" s="68"/>
      <c r="E45" s="237">
        <v>2</v>
      </c>
      <c r="F45" s="235">
        <v>42</v>
      </c>
      <c r="G45" s="237">
        <v>23</v>
      </c>
      <c r="H45" s="261">
        <v>0.02</v>
      </c>
      <c r="I45" s="97"/>
      <c r="J45" s="97"/>
      <c r="K45" s="97"/>
      <c r="L45" s="237">
        <v>35</v>
      </c>
      <c r="M45" s="261">
        <v>0.02</v>
      </c>
      <c r="N45" s="97"/>
      <c r="O45" s="97"/>
      <c r="P45" s="269"/>
      <c r="Q45" s="238"/>
      <c r="R45" s="262"/>
      <c r="S45" s="97">
        <v>0</v>
      </c>
      <c r="T45" s="97">
        <v>0</v>
      </c>
      <c r="U45" s="269">
        <v>0</v>
      </c>
      <c r="V45" s="10">
        <f>'Encargos e Benefícios'!D44</f>
        <v>2831.52</v>
      </c>
      <c r="W45" s="10">
        <f>IF('Encargos e Benefícios'!C44=0,0,'Encargos e Benefícios'!O44/'Encargos e Benefícios'!C44)</f>
        <v>1876.275266666667</v>
      </c>
      <c r="X45" s="271">
        <f>IF('Encargos e Benefícios'!C44=0,0,'Encargos e Benefícios'!U44/'Encargos e Benefícios'!C44)</f>
        <v>666.87</v>
      </c>
      <c r="Y45" s="272">
        <f>IF('Encargos e Benefícios'!C44=0,0,'Encargos e Benefícios'!V44/'Encargos e Benefícios'!C44)</f>
        <v>5374.6652666666669</v>
      </c>
      <c r="Z45" s="58">
        <v>3069.8879654703442</v>
      </c>
      <c r="AA45" s="162">
        <v>1613.6335389999999</v>
      </c>
      <c r="AB45" s="162">
        <v>3667.87</v>
      </c>
      <c r="AC45" s="59"/>
      <c r="AD45" s="10">
        <f t="shared" si="12"/>
        <v>2888.1504</v>
      </c>
      <c r="AE45" s="10">
        <f t="shared" si="13"/>
        <v>1913.8007720000003</v>
      </c>
      <c r="AF45" s="10">
        <f>IF('Encargos e Benefícios'!$C44=0,0,$X45+SUM(I45:K45)/$C45)</f>
        <v>666.87</v>
      </c>
      <c r="AG45" s="239">
        <f>IF('Encargos e Benefícios'!$C44=0,0,SUM(AD45:AF45))</f>
        <v>5468.8211719999999</v>
      </c>
      <c r="AH45" s="10">
        <f t="shared" si="14"/>
        <v>2945.9134079999999</v>
      </c>
      <c r="AI45" s="10">
        <f t="shared" si="15"/>
        <v>1952.0767874400003</v>
      </c>
      <c r="AJ45" s="10">
        <f>IF('Encargos e Benefícios'!$C44=0,0,$AF45+SUM(N45:P45)/$C45)</f>
        <v>666.87</v>
      </c>
      <c r="AK45" s="239">
        <f>IF('Encargos e Benefícios'!$C44=0,0,SUM(AH45:AJ45))</f>
        <v>5564.8601954400001</v>
      </c>
      <c r="AL45" s="10">
        <f t="shared" si="16"/>
        <v>2945.9134079999999</v>
      </c>
      <c r="AM45" s="10">
        <f t="shared" si="17"/>
        <v>1952.0767874400003</v>
      </c>
      <c r="AN45" s="10">
        <f>IF('Encargos e Benefícios'!$C44=0,0,$AJ45+SUM(S45:U45)/$C45)</f>
        <v>666.87</v>
      </c>
      <c r="AO45" s="239">
        <f>IF('Encargos e Benefícios'!$C44=0,0,SUM(AL45:AN45))</f>
        <v>5564.8601954400001</v>
      </c>
      <c r="AP45" s="59"/>
      <c r="AQ45" s="59"/>
    </row>
    <row r="46" spans="1:43" ht="13.5" thickBot="1">
      <c r="A46" s="98">
        <v>40</v>
      </c>
      <c r="B46" s="11" t="str">
        <f>'Encargos e Benefícios'!B45</f>
        <v>Montador  V</v>
      </c>
      <c r="C46" s="8">
        <f>'Encargos e Benefícios'!C45</f>
        <v>1</v>
      </c>
      <c r="D46" s="68"/>
      <c r="E46" s="237">
        <v>2</v>
      </c>
      <c r="F46" s="235">
        <v>42</v>
      </c>
      <c r="G46" s="237">
        <v>23</v>
      </c>
      <c r="H46" s="261">
        <v>0.02</v>
      </c>
      <c r="I46" s="97"/>
      <c r="J46" s="97"/>
      <c r="K46" s="97"/>
      <c r="L46" s="237">
        <v>35</v>
      </c>
      <c r="M46" s="261">
        <v>0.02</v>
      </c>
      <c r="N46" s="97"/>
      <c r="O46" s="97"/>
      <c r="P46" s="269"/>
      <c r="Q46" s="238"/>
      <c r="R46" s="262"/>
      <c r="S46" s="97">
        <v>0</v>
      </c>
      <c r="T46" s="97">
        <v>0</v>
      </c>
      <c r="U46" s="269">
        <v>0</v>
      </c>
      <c r="V46" s="10">
        <f>'Encargos e Benefícios'!D45</f>
        <v>2831.52</v>
      </c>
      <c r="W46" s="10">
        <f>IF('Encargos e Benefícios'!C45=0,0,'Encargos e Benefícios'!O45/'Encargos e Benefícios'!C45)</f>
        <v>1876.275266666667</v>
      </c>
      <c r="X46" s="271">
        <f>IF('Encargos e Benefícios'!C45=0,0,'Encargos e Benefícios'!U45/'Encargos e Benefícios'!C45)</f>
        <v>759.19</v>
      </c>
      <c r="Y46" s="272">
        <f>IF('Encargos e Benefícios'!C45=0,0,'Encargos e Benefícios'!V45/'Encargos e Benefícios'!C45)</f>
        <v>5466.9852666666666</v>
      </c>
      <c r="Z46" s="58">
        <v>3069.8879654703442</v>
      </c>
      <c r="AA46" s="162">
        <v>1613.6335389999999</v>
      </c>
      <c r="AB46" s="162">
        <v>3667.87</v>
      </c>
      <c r="AC46" s="59"/>
      <c r="AD46" s="10">
        <f t="shared" si="12"/>
        <v>2888.1504</v>
      </c>
      <c r="AE46" s="10">
        <f t="shared" si="13"/>
        <v>1913.8007720000003</v>
      </c>
      <c r="AF46" s="10">
        <f>IF('Encargos e Benefícios'!$C45=0,0,$X46+SUM(I46:K46)/$C46)</f>
        <v>759.19</v>
      </c>
      <c r="AG46" s="239">
        <f>IF('Encargos e Benefícios'!$C45=0,0,SUM(AD46:AF46))</f>
        <v>5561.1411719999996</v>
      </c>
      <c r="AH46" s="10">
        <f t="shared" si="14"/>
        <v>2945.9134079999999</v>
      </c>
      <c r="AI46" s="10">
        <f t="shared" si="15"/>
        <v>1952.0767874400003</v>
      </c>
      <c r="AJ46" s="10">
        <f>IF('Encargos e Benefícios'!$C45=0,0,$AF46+SUM(N46:P46)/$C46)</f>
        <v>759.19</v>
      </c>
      <c r="AK46" s="239">
        <f>IF('Encargos e Benefícios'!$C45=0,0,SUM(AH46:AJ46))</f>
        <v>5657.1801954399998</v>
      </c>
      <c r="AL46" s="10">
        <f t="shared" si="16"/>
        <v>2945.9134079999999</v>
      </c>
      <c r="AM46" s="10">
        <f t="shared" si="17"/>
        <v>1952.0767874400003</v>
      </c>
      <c r="AN46" s="10">
        <f>IF('Encargos e Benefícios'!$C45=0,0,$AJ46+SUM(S46:U46)/$C46)</f>
        <v>759.19</v>
      </c>
      <c r="AO46" s="239">
        <f>IF('Encargos e Benefícios'!$C45=0,0,SUM(AL46:AN46))</f>
        <v>5657.1801954399998</v>
      </c>
      <c r="AP46" s="59"/>
      <c r="AQ46" s="59"/>
    </row>
    <row r="47" spans="1:43" ht="13.5" thickBot="1">
      <c r="A47" s="98">
        <v>41</v>
      </c>
      <c r="B47" s="11" t="str">
        <f>'Encargos e Benefícios'!B46</f>
        <v>Recepcionista</v>
      </c>
      <c r="C47" s="8">
        <f>'Encargos e Benefícios'!C46</f>
        <v>1</v>
      </c>
      <c r="D47" s="68"/>
      <c r="E47" s="237">
        <v>2</v>
      </c>
      <c r="F47" s="235">
        <v>42</v>
      </c>
      <c r="G47" s="237">
        <v>23</v>
      </c>
      <c r="H47" s="261">
        <v>0.02</v>
      </c>
      <c r="I47" s="97"/>
      <c r="J47" s="97"/>
      <c r="K47" s="97"/>
      <c r="L47" s="237">
        <v>35</v>
      </c>
      <c r="M47" s="261">
        <v>0.02</v>
      </c>
      <c r="N47" s="97"/>
      <c r="O47" s="97"/>
      <c r="P47" s="269"/>
      <c r="Q47" s="238"/>
      <c r="R47" s="262"/>
      <c r="S47" s="97">
        <v>0</v>
      </c>
      <c r="T47" s="97">
        <v>0</v>
      </c>
      <c r="U47" s="269">
        <v>0</v>
      </c>
      <c r="V47" s="10">
        <f>'Encargos e Benefícios'!D46</f>
        <v>2085</v>
      </c>
      <c r="W47" s="10">
        <f>IF('Encargos e Benefícios'!C46=0,0,'Encargos e Benefícios'!O46/'Encargos e Benefícios'!C46)</f>
        <v>1381.6020833333334</v>
      </c>
      <c r="X47" s="271">
        <f>IF('Encargos e Benefícios'!C46=0,0,'Encargos e Benefícios'!U46/'Encargos e Benefícios'!C46)</f>
        <v>462</v>
      </c>
      <c r="Y47" s="272">
        <f>IF('Encargos e Benefícios'!C46=0,0,'Encargos e Benefícios'!V46/'Encargos e Benefícios'!C46)</f>
        <v>3928.6020833333332</v>
      </c>
      <c r="Z47" s="58">
        <v>1384.09</v>
      </c>
      <c r="AA47" s="162">
        <v>1263.24</v>
      </c>
      <c r="AB47" s="162">
        <v>2324.31</v>
      </c>
      <c r="AC47" s="59"/>
      <c r="AD47" s="10">
        <f t="shared" si="12"/>
        <v>2126.6999999999998</v>
      </c>
      <c r="AE47" s="10">
        <f t="shared" si="13"/>
        <v>1409.2341250000002</v>
      </c>
      <c r="AF47" s="10">
        <f>IF('Encargos e Benefícios'!$C46=0,0,$X47+SUM(I47:K47)/$C47)</f>
        <v>462</v>
      </c>
      <c r="AG47" s="239">
        <f>IF('Encargos e Benefícios'!$C46=0,0,SUM(AD47:AF47))</f>
        <v>3997.9341249999998</v>
      </c>
      <c r="AH47" s="10">
        <f t="shared" si="14"/>
        <v>2169.2339999999999</v>
      </c>
      <c r="AI47" s="10">
        <f t="shared" si="15"/>
        <v>1437.4188075000002</v>
      </c>
      <c r="AJ47" s="10">
        <f>IF('Encargos e Benefícios'!$C46=0,0,$AF47+SUM(N47:P47)/$C47)</f>
        <v>462</v>
      </c>
      <c r="AK47" s="239">
        <f>IF('Encargos e Benefícios'!$C46=0,0,SUM(AH47:AJ47))</f>
        <v>4068.6528075000001</v>
      </c>
      <c r="AL47" s="10">
        <f t="shared" si="16"/>
        <v>2169.2339999999999</v>
      </c>
      <c r="AM47" s="10">
        <f t="shared" si="17"/>
        <v>1437.4188075000002</v>
      </c>
      <c r="AN47" s="10">
        <f>IF('Encargos e Benefícios'!$C46=0,0,$AJ47+SUM(S47:U47)/$C47)</f>
        <v>462</v>
      </c>
      <c r="AO47" s="239">
        <f>IF('Encargos e Benefícios'!$C46=0,0,SUM(AL47:AN47))</f>
        <v>4068.6528075000001</v>
      </c>
      <c r="AP47" s="59"/>
      <c r="AQ47" s="59"/>
    </row>
    <row r="48" spans="1:43" ht="13.5" thickBot="1">
      <c r="A48" s="98">
        <v>42</v>
      </c>
      <c r="B48" s="11" t="str">
        <f>'Encargos e Benefícios'!B47</f>
        <v>Arquivista I</v>
      </c>
      <c r="C48" s="8">
        <f>'Encargos e Benefícios'!C47</f>
        <v>1</v>
      </c>
      <c r="D48" s="68"/>
      <c r="E48" s="237">
        <v>2</v>
      </c>
      <c r="F48" s="235">
        <v>42</v>
      </c>
      <c r="G48" s="237">
        <v>23</v>
      </c>
      <c r="H48" s="261">
        <v>0.02</v>
      </c>
      <c r="I48" s="97"/>
      <c r="J48" s="97"/>
      <c r="K48" s="97"/>
      <c r="L48" s="237">
        <v>35</v>
      </c>
      <c r="M48" s="261">
        <v>0.02</v>
      </c>
      <c r="N48" s="97"/>
      <c r="O48" s="97"/>
      <c r="P48" s="269"/>
      <c r="Q48" s="238"/>
      <c r="R48" s="262"/>
      <c r="S48" s="97">
        <v>0</v>
      </c>
      <c r="T48" s="97">
        <v>0</v>
      </c>
      <c r="U48" s="269">
        <v>0</v>
      </c>
      <c r="V48" s="10">
        <f>'Encargos e Benefícios'!D47</f>
        <v>4891.9840593750005</v>
      </c>
      <c r="W48" s="10">
        <f>IF('Encargos e Benefícios'!C47=0,0,'Encargos e Benefícios'!O47/'Encargos e Benefícios'!C47)</f>
        <v>3241.6188815664068</v>
      </c>
      <c r="X48" s="271">
        <f>IF('Encargos e Benefícios'!C47=0,0,'Encargos e Benefícios'!U47/'Encargos e Benefícios'!C47)</f>
        <v>655.09</v>
      </c>
      <c r="Y48" s="272">
        <f>IF('Encargos e Benefícios'!C47=0,0,'Encargos e Benefícios'!V47/'Encargos e Benefícios'!C47)</f>
        <v>8788.6929409414079</v>
      </c>
      <c r="Z48" s="58">
        <v>5705.6486249999998</v>
      </c>
      <c r="AA48" s="162">
        <v>4207.5075000000006</v>
      </c>
      <c r="AB48" s="162">
        <v>7317.52</v>
      </c>
      <c r="AC48" s="59"/>
      <c r="AD48" s="10">
        <f t="shared" si="12"/>
        <v>4989.8237405625005</v>
      </c>
      <c r="AE48" s="10">
        <f t="shared" si="13"/>
        <v>3306.451259197735</v>
      </c>
      <c r="AF48" s="10">
        <f>IF('Encargos e Benefícios'!$C47=0,0,$X48+SUM(I48:K48)/$C48)</f>
        <v>655.09</v>
      </c>
      <c r="AG48" s="239">
        <f>IF('Encargos e Benefícios'!$C47=0,0,SUM(AD48:AF48))</f>
        <v>8951.3649997602352</v>
      </c>
      <c r="AH48" s="10">
        <f t="shared" si="14"/>
        <v>5089.6202153737504</v>
      </c>
      <c r="AI48" s="10">
        <f t="shared" si="15"/>
        <v>3372.5802843816896</v>
      </c>
      <c r="AJ48" s="10">
        <f>IF('Encargos e Benefícios'!$C47=0,0,$AF48+SUM(N48:P48)/$C48)</f>
        <v>655.09</v>
      </c>
      <c r="AK48" s="239">
        <f>IF('Encargos e Benefícios'!$C47=0,0,SUM(AH48:AJ48))</f>
        <v>9117.2904997554397</v>
      </c>
      <c r="AL48" s="10">
        <f t="shared" si="16"/>
        <v>5089.6202153737504</v>
      </c>
      <c r="AM48" s="10">
        <f t="shared" si="17"/>
        <v>3372.5802843816896</v>
      </c>
      <c r="AN48" s="10">
        <f>IF('Encargos e Benefícios'!$C47=0,0,$AJ48+SUM(S48:U48)/$C48)</f>
        <v>655.09</v>
      </c>
      <c r="AO48" s="239">
        <f>IF('Encargos e Benefícios'!$C47=0,0,SUM(AL48:AN48))</f>
        <v>9117.2904997554397</v>
      </c>
      <c r="AP48" s="59"/>
      <c r="AQ48" s="59"/>
    </row>
    <row r="49" spans="1:43" ht="13.5" thickBot="1">
      <c r="A49" s="98">
        <v>43</v>
      </c>
      <c r="B49" s="11" t="str">
        <f>'Encargos e Benefícios'!B48</f>
        <v>Assistente de Arquivista II</v>
      </c>
      <c r="C49" s="8">
        <f>'Encargos e Benefícios'!C48</f>
        <v>1</v>
      </c>
      <c r="D49" s="68"/>
      <c r="E49" s="237">
        <v>2</v>
      </c>
      <c r="F49" s="235">
        <v>42</v>
      </c>
      <c r="G49" s="237">
        <v>23</v>
      </c>
      <c r="H49" s="261">
        <v>0.02</v>
      </c>
      <c r="I49" s="97"/>
      <c r="J49" s="97"/>
      <c r="K49" s="97"/>
      <c r="L49" s="237">
        <v>35</v>
      </c>
      <c r="M49" s="261">
        <v>0.02</v>
      </c>
      <c r="N49" s="97"/>
      <c r="O49" s="97"/>
      <c r="P49" s="269"/>
      <c r="Q49" s="238"/>
      <c r="R49" s="262"/>
      <c r="S49" s="97">
        <v>0</v>
      </c>
      <c r="T49" s="97">
        <v>0</v>
      </c>
      <c r="U49" s="269">
        <v>0</v>
      </c>
      <c r="V49" s="10">
        <f>'Encargos e Benefícios'!D48</f>
        <v>3347.6180456249995</v>
      </c>
      <c r="W49" s="10">
        <f>IF('Encargos e Benefícios'!C48=0,0,'Encargos e Benefícios'!O48/'Encargos e Benefícios'!C48)</f>
        <v>2218.2619021773439</v>
      </c>
      <c r="X49" s="271">
        <f>IF('Encargos e Benefícios'!C48=0,0,'Encargos e Benefícios'!U48/'Encargos e Benefícios'!C48)</f>
        <v>758.06100000000004</v>
      </c>
      <c r="Y49" s="272">
        <f>IF('Encargos e Benefícios'!C48=0,0,'Encargos e Benefícios'!V48/'Encargos e Benefícios'!C48)</f>
        <v>6323.9409478023426</v>
      </c>
      <c r="Z49" s="58">
        <v>1847.29</v>
      </c>
      <c r="AA49" s="162">
        <v>1686</v>
      </c>
      <c r="AB49" s="162">
        <v>3790.82</v>
      </c>
      <c r="AC49" s="59"/>
      <c r="AD49" s="10">
        <f t="shared" si="12"/>
        <v>3414.5704065374994</v>
      </c>
      <c r="AE49" s="10">
        <f t="shared" si="13"/>
        <v>2262.6271402208909</v>
      </c>
      <c r="AF49" s="10">
        <f>IF('Encargos e Benefícios'!$C48=0,0,$X49+SUM(I49:K49)/$C49)</f>
        <v>758.06100000000004</v>
      </c>
      <c r="AG49" s="239">
        <f>IF('Encargos e Benefícios'!$C48=0,0,SUM(AD49:AF49))</f>
        <v>6435.2585467583904</v>
      </c>
      <c r="AH49" s="10">
        <f t="shared" si="14"/>
        <v>3482.8618146682493</v>
      </c>
      <c r="AI49" s="10">
        <f t="shared" si="15"/>
        <v>2307.8796830253086</v>
      </c>
      <c r="AJ49" s="10">
        <f>IF('Encargos e Benefícios'!$C48=0,0,$AF49+SUM(N49:P49)/$C49)</f>
        <v>758.06100000000004</v>
      </c>
      <c r="AK49" s="239">
        <f>IF('Encargos e Benefícios'!$C48=0,0,SUM(AH49:AJ49))</f>
        <v>6548.8024976935576</v>
      </c>
      <c r="AL49" s="10">
        <f t="shared" si="16"/>
        <v>3482.8618146682493</v>
      </c>
      <c r="AM49" s="10">
        <f t="shared" si="17"/>
        <v>2307.8796830253086</v>
      </c>
      <c r="AN49" s="10">
        <f>IF('Encargos e Benefícios'!$C48=0,0,$AJ49+SUM(S49:U49)/$C49)</f>
        <v>758.06100000000004</v>
      </c>
      <c r="AO49" s="239">
        <f>IF('Encargos e Benefícios'!$C48=0,0,SUM(AL49:AN49))</f>
        <v>6548.8024976935576</v>
      </c>
      <c r="AP49" s="59"/>
      <c r="AQ49" s="59"/>
    </row>
    <row r="50" spans="1:43" ht="13.5" thickBot="1">
      <c r="A50" s="98">
        <v>44</v>
      </c>
      <c r="B50" s="11" t="str">
        <f>'Encargos e Benefícios'!B49</f>
        <v>Assistente de Arquivista II</v>
      </c>
      <c r="C50" s="8">
        <f>'Encargos e Benefícios'!C49</f>
        <v>1</v>
      </c>
      <c r="D50" s="68"/>
      <c r="E50" s="237">
        <v>2</v>
      </c>
      <c r="F50" s="235">
        <v>42</v>
      </c>
      <c r="G50" s="237">
        <v>23</v>
      </c>
      <c r="H50" s="261">
        <v>0.02</v>
      </c>
      <c r="I50" s="97"/>
      <c r="J50" s="97"/>
      <c r="K50" s="97"/>
      <c r="L50" s="237">
        <v>35</v>
      </c>
      <c r="M50" s="261">
        <v>0.02</v>
      </c>
      <c r="N50" s="97"/>
      <c r="O50" s="97"/>
      <c r="P50" s="269"/>
      <c r="Q50" s="238"/>
      <c r="R50" s="262"/>
      <c r="S50" s="97">
        <v>0</v>
      </c>
      <c r="T50" s="97">
        <v>0</v>
      </c>
      <c r="U50" s="269">
        <v>0</v>
      </c>
      <c r="V50" s="10">
        <f>'Encargos e Benefícios'!D49</f>
        <v>3347.6180456249995</v>
      </c>
      <c r="W50" s="10">
        <f>IF('Encargos e Benefícios'!C49=0,0,'Encargos e Benefícios'!O49/'Encargos e Benefícios'!C49)</f>
        <v>2218.2619021773439</v>
      </c>
      <c r="X50" s="271">
        <f>IF('Encargos e Benefícios'!C49=0,0,'Encargos e Benefícios'!U49/'Encargos e Benefícios'!C49)</f>
        <v>862.57</v>
      </c>
      <c r="Y50" s="272">
        <f>IF('Encargos e Benefícios'!C49=0,0,'Encargos e Benefícios'!V49/'Encargos e Benefícios'!C49)</f>
        <v>6428.4499478023426</v>
      </c>
      <c r="Z50" s="58">
        <v>1847.29</v>
      </c>
      <c r="AA50" s="162">
        <v>1686</v>
      </c>
      <c r="AB50" s="162">
        <v>3790.82</v>
      </c>
      <c r="AC50" s="59"/>
      <c r="AD50" s="10">
        <f t="shared" si="12"/>
        <v>3414.5704065374994</v>
      </c>
      <c r="AE50" s="10">
        <f t="shared" si="13"/>
        <v>2262.6271402208909</v>
      </c>
      <c r="AF50" s="10">
        <f>IF('Encargos e Benefícios'!$C49=0,0,$X50+SUM(I50:K50)/$C50)</f>
        <v>862.57</v>
      </c>
      <c r="AG50" s="239">
        <f>IF('Encargos e Benefícios'!$C49=0,0,SUM(AD50:AF50))</f>
        <v>6539.7675467583904</v>
      </c>
      <c r="AH50" s="10">
        <f t="shared" si="14"/>
        <v>3482.8618146682493</v>
      </c>
      <c r="AI50" s="10">
        <f t="shared" si="15"/>
        <v>2307.8796830253086</v>
      </c>
      <c r="AJ50" s="10">
        <f>IF('Encargos e Benefícios'!$C49=0,0,$AF50+SUM(N50:P50)/$C50)</f>
        <v>862.57</v>
      </c>
      <c r="AK50" s="239">
        <f>IF('Encargos e Benefícios'!$C49=0,0,SUM(AH50:AJ50))</f>
        <v>6653.3114976935576</v>
      </c>
      <c r="AL50" s="10">
        <f t="shared" si="16"/>
        <v>3482.8618146682493</v>
      </c>
      <c r="AM50" s="10">
        <f t="shared" si="17"/>
        <v>2307.8796830253086</v>
      </c>
      <c r="AN50" s="10">
        <f>IF('Encargos e Benefícios'!$C49=0,0,$AJ50+SUM(S50:U50)/$C50)</f>
        <v>862.57</v>
      </c>
      <c r="AO50" s="239">
        <f>IF('Encargos e Benefícios'!$C49=0,0,SUM(AL50:AN50))</f>
        <v>6653.3114976935576</v>
      </c>
      <c r="AP50" s="59"/>
      <c r="AQ50" s="59"/>
    </row>
    <row r="51" spans="1:43" ht="13.5" thickBot="1">
      <c r="A51" s="98">
        <v>45</v>
      </c>
      <c r="B51" s="11" t="str">
        <f>'Encargos e Benefícios'!B50</f>
        <v>Menor Aprendiz de Serviços ADM</v>
      </c>
      <c r="C51" s="8">
        <f>'Encargos e Benefícios'!C50</f>
        <v>1</v>
      </c>
      <c r="D51" s="68"/>
      <c r="E51" s="237">
        <v>2</v>
      </c>
      <c r="F51" s="235">
        <v>42</v>
      </c>
      <c r="G51" s="237">
        <v>23</v>
      </c>
      <c r="H51" s="261">
        <v>0.02</v>
      </c>
      <c r="I51" s="97"/>
      <c r="J51" s="97"/>
      <c r="K51" s="97"/>
      <c r="L51" s="237">
        <v>35</v>
      </c>
      <c r="M51" s="261">
        <v>0.02</v>
      </c>
      <c r="N51" s="97"/>
      <c r="O51" s="97"/>
      <c r="P51" s="269"/>
      <c r="Q51" s="238"/>
      <c r="R51" s="262"/>
      <c r="S51" s="97">
        <v>0</v>
      </c>
      <c r="T51" s="97">
        <v>0</v>
      </c>
      <c r="U51" s="269">
        <v>0</v>
      </c>
      <c r="V51" s="10">
        <f>'Encargos e Benefícios'!D50</f>
        <v>497.442211875</v>
      </c>
      <c r="W51" s="10">
        <f>IF('Encargos e Benefícios'!C50=0,0,'Encargos e Benefícios'!O50/'Encargos e Benefícios'!C50)</f>
        <v>329.62455456328127</v>
      </c>
      <c r="X51" s="271">
        <f>IF('Encargos e Benefícios'!C50=0,0,'Encargos e Benefícios'!U50/'Encargos e Benefícios'!C50)</f>
        <v>364.36</v>
      </c>
      <c r="Y51" s="272">
        <f>IF('Encargos e Benefícios'!C50=0,0,'Encargos e Benefícios'!V50/'Encargos e Benefícios'!C50)</f>
        <v>1191.4267664382814</v>
      </c>
      <c r="Z51" s="58"/>
      <c r="AA51" s="162"/>
      <c r="AB51" s="162"/>
      <c r="AC51" s="59"/>
      <c r="AD51" s="10">
        <f t="shared" si="12"/>
        <v>507.3910561125</v>
      </c>
      <c r="AE51" s="10">
        <f t="shared" si="13"/>
        <v>336.21704565454689</v>
      </c>
      <c r="AF51" s="10">
        <f>IF('Encargos e Benefícios'!$C50=0,0,$X51+SUM(I51:K51)/$C51)</f>
        <v>364.36</v>
      </c>
      <c r="AG51" s="239">
        <f>IF('Encargos e Benefícios'!$C50=0,0,SUM(AD51:AF51))</f>
        <v>1207.9681017670468</v>
      </c>
      <c r="AH51" s="10">
        <f t="shared" si="14"/>
        <v>517.53887723474998</v>
      </c>
      <c r="AI51" s="10">
        <f t="shared" si="15"/>
        <v>342.94138656763784</v>
      </c>
      <c r="AJ51" s="10">
        <f>IF('Encargos e Benefícios'!$C50=0,0,$AF51+SUM(N51:P51)/$C51)</f>
        <v>364.36</v>
      </c>
      <c r="AK51" s="239">
        <f>IF('Encargos e Benefícios'!$C50=0,0,SUM(AH51:AJ51))</f>
        <v>1224.8402638023877</v>
      </c>
      <c r="AL51" s="10">
        <f t="shared" si="16"/>
        <v>517.53887723474998</v>
      </c>
      <c r="AM51" s="10">
        <f t="shared" si="17"/>
        <v>342.94138656763784</v>
      </c>
      <c r="AN51" s="10">
        <f>IF('Encargos e Benefícios'!$C50=0,0,$AJ51+SUM(S51:U51)/$C51)</f>
        <v>364.36</v>
      </c>
      <c r="AO51" s="239">
        <f>IF('Encargos e Benefícios'!$C50=0,0,SUM(AL51:AN51))</f>
        <v>1224.8402638023877</v>
      </c>
      <c r="AP51" s="59"/>
      <c r="AQ51" s="59"/>
    </row>
    <row r="52" spans="1:43" ht="13.5" thickBot="1">
      <c r="A52" s="98">
        <v>46</v>
      </c>
      <c r="B52" s="11" t="str">
        <f>'Encargos e Benefícios'!B51</f>
        <v>Auxiliar de Produção</v>
      </c>
      <c r="C52" s="8">
        <f>'Encargos e Benefícios'!C51</f>
        <v>1</v>
      </c>
      <c r="D52" s="68"/>
      <c r="E52" s="237">
        <v>2</v>
      </c>
      <c r="F52" s="235">
        <v>42</v>
      </c>
      <c r="G52" s="237">
        <v>23</v>
      </c>
      <c r="H52" s="261">
        <v>0.02</v>
      </c>
      <c r="I52" s="97"/>
      <c r="J52" s="97"/>
      <c r="K52" s="97"/>
      <c r="L52" s="237">
        <v>35</v>
      </c>
      <c r="M52" s="261">
        <v>0.02</v>
      </c>
      <c r="N52" s="97"/>
      <c r="O52" s="97"/>
      <c r="P52" s="269"/>
      <c r="Q52" s="238"/>
      <c r="R52" s="262"/>
      <c r="S52" s="97">
        <v>0</v>
      </c>
      <c r="T52" s="97">
        <v>0</v>
      </c>
      <c r="U52" s="269">
        <v>0</v>
      </c>
      <c r="V52" s="10">
        <f>'Encargos e Benefícios'!D51</f>
        <v>2147.02</v>
      </c>
      <c r="W52" s="10">
        <f>IF('Encargos e Benefícios'!C51=0,0,'Encargos e Benefícios'!O51/'Encargos e Benefícios'!C51)</f>
        <v>1422.6989472222224</v>
      </c>
      <c r="X52" s="271">
        <f>IF('Encargos e Benefícios'!C51=0,0,'Encargos e Benefícios'!U51/'Encargos e Benefícios'!C51)</f>
        <v>820.77</v>
      </c>
      <c r="Y52" s="272">
        <f>IF('Encargos e Benefícios'!C51=0,0,'Encargos e Benefícios'!V51/'Encargos e Benefícios'!C51)</f>
        <v>4390.4889472222221</v>
      </c>
      <c r="Z52" s="58">
        <v>1403.29</v>
      </c>
      <c r="AA52" s="162">
        <v>1280.76</v>
      </c>
      <c r="AB52" s="162">
        <v>2393.1799999999998</v>
      </c>
      <c r="AC52" s="59"/>
      <c r="AD52" s="10">
        <f t="shared" si="12"/>
        <v>2189.9603999999999</v>
      </c>
      <c r="AE52" s="10">
        <f t="shared" si="13"/>
        <v>1451.1529261666669</v>
      </c>
      <c r="AF52" s="10">
        <f>IF('Encargos e Benefícios'!$C51=0,0,$X52+SUM(I52:K52)/$C52)</f>
        <v>820.77</v>
      </c>
      <c r="AG52" s="239">
        <f>IF('Encargos e Benefícios'!$C51=0,0,SUM(AD52:AF52))</f>
        <v>4461.8833261666668</v>
      </c>
      <c r="AH52" s="10">
        <f t="shared" si="14"/>
        <v>2233.7596079999998</v>
      </c>
      <c r="AI52" s="10">
        <f t="shared" si="15"/>
        <v>1480.1759846900004</v>
      </c>
      <c r="AJ52" s="10">
        <f>IF('Encargos e Benefícios'!$C51=0,0,$AF52+SUM(N52:P52)/$C52)</f>
        <v>820.77</v>
      </c>
      <c r="AK52" s="239">
        <f>IF('Encargos e Benefícios'!$C51=0,0,SUM(AH52:AJ52))</f>
        <v>4534.7055926900002</v>
      </c>
      <c r="AL52" s="10">
        <f t="shared" si="16"/>
        <v>2233.7596079999998</v>
      </c>
      <c r="AM52" s="10">
        <f t="shared" si="17"/>
        <v>1480.1759846900004</v>
      </c>
      <c r="AN52" s="10">
        <f>IF('Encargos e Benefícios'!$C51=0,0,$AJ52+SUM(S52:U52)/$C52)</f>
        <v>820.77</v>
      </c>
      <c r="AO52" s="239">
        <f>IF('Encargos e Benefícios'!$C51=0,0,SUM(AL52:AN52))</f>
        <v>4534.7055926900002</v>
      </c>
      <c r="AP52" s="59"/>
      <c r="AQ52" s="59"/>
    </row>
    <row r="53" spans="1:43" ht="13.5" thickBot="1">
      <c r="A53" s="98">
        <v>47</v>
      </c>
      <c r="B53" s="11" t="str">
        <f>'Encargos e Benefícios'!B52</f>
        <v>Auxiliar de Produção</v>
      </c>
      <c r="C53" s="8">
        <f>'Encargos e Benefícios'!C52</f>
        <v>1</v>
      </c>
      <c r="D53" s="68"/>
      <c r="E53" s="237">
        <v>2</v>
      </c>
      <c r="F53" s="235">
        <v>42</v>
      </c>
      <c r="G53" s="237">
        <v>23</v>
      </c>
      <c r="H53" s="261">
        <v>0.02</v>
      </c>
      <c r="I53" s="97"/>
      <c r="J53" s="97"/>
      <c r="K53" s="97"/>
      <c r="L53" s="237">
        <v>35</v>
      </c>
      <c r="M53" s="261">
        <v>0.02</v>
      </c>
      <c r="N53" s="97"/>
      <c r="O53" s="97"/>
      <c r="P53" s="269"/>
      <c r="Q53" s="238"/>
      <c r="R53" s="262"/>
      <c r="S53" s="97">
        <v>0</v>
      </c>
      <c r="T53" s="97">
        <v>0</v>
      </c>
      <c r="U53" s="269">
        <v>0</v>
      </c>
      <c r="V53" s="10">
        <f>'Encargos e Benefícios'!D52</f>
        <v>2147.02</v>
      </c>
      <c r="W53" s="10">
        <f>IF('Encargos e Benefícios'!C52=0,0,'Encargos e Benefícios'!O52/'Encargos e Benefícios'!C52)</f>
        <v>1422.6989472222224</v>
      </c>
      <c r="X53" s="271">
        <f>IF('Encargos e Benefícios'!C52=0,0,'Encargos e Benefícios'!U52/'Encargos e Benefícios'!C52)</f>
        <v>950.6484999999999</v>
      </c>
      <c r="Y53" s="272">
        <f>IF('Encargos e Benefícios'!C52=0,0,'Encargos e Benefícios'!V52/'Encargos e Benefícios'!C52)</f>
        <v>4520.3674472222228</v>
      </c>
      <c r="Z53" s="58">
        <v>1403.29</v>
      </c>
      <c r="AA53" s="162">
        <v>1280.76</v>
      </c>
      <c r="AB53" s="162">
        <v>2393.1799999999998</v>
      </c>
      <c r="AC53" s="59"/>
      <c r="AD53" s="10">
        <f t="shared" si="12"/>
        <v>2189.9603999999999</v>
      </c>
      <c r="AE53" s="10">
        <f t="shared" si="13"/>
        <v>1451.1529261666669</v>
      </c>
      <c r="AF53" s="10">
        <f>IF('Encargos e Benefícios'!$C52=0,0,$X53+SUM(I53:K53)/$C53)</f>
        <v>950.6484999999999</v>
      </c>
      <c r="AG53" s="239">
        <f>IF('Encargos e Benefícios'!$C52=0,0,SUM(AD53:AF53))</f>
        <v>4591.7618261666667</v>
      </c>
      <c r="AH53" s="10">
        <f t="shared" si="14"/>
        <v>2233.7596079999998</v>
      </c>
      <c r="AI53" s="10">
        <f t="shared" si="15"/>
        <v>1480.1759846900004</v>
      </c>
      <c r="AJ53" s="10">
        <f>IF('Encargos e Benefícios'!$C52=0,0,$AF53+SUM(N53:P53)/$C53)</f>
        <v>950.6484999999999</v>
      </c>
      <c r="AK53" s="239">
        <f>IF('Encargos e Benefícios'!$C52=0,0,SUM(AH53:AJ53))</f>
        <v>4664.58409269</v>
      </c>
      <c r="AL53" s="10">
        <f t="shared" si="16"/>
        <v>2233.7596079999998</v>
      </c>
      <c r="AM53" s="10">
        <f t="shared" si="17"/>
        <v>1480.1759846900004</v>
      </c>
      <c r="AN53" s="10">
        <f>IF('Encargos e Benefícios'!$C52=0,0,$AJ53+SUM(S53:U53)/$C53)</f>
        <v>950.6484999999999</v>
      </c>
      <c r="AO53" s="239">
        <f>IF('Encargos e Benefícios'!$C52=0,0,SUM(AL53:AN53))</f>
        <v>4664.58409269</v>
      </c>
      <c r="AP53" s="59"/>
      <c r="AQ53" s="59"/>
    </row>
    <row r="54" spans="1:43" ht="13.5" thickBot="1">
      <c r="A54" s="98">
        <v>48</v>
      </c>
      <c r="B54" s="11" t="str">
        <f>'Encargos e Benefícios'!B53</f>
        <v>Principal (antigo chefe de naipe)</v>
      </c>
      <c r="C54" s="8">
        <f>'Encargos e Benefícios'!C53</f>
        <v>9</v>
      </c>
      <c r="D54" s="68"/>
      <c r="E54" s="237">
        <v>2</v>
      </c>
      <c r="F54" s="235">
        <v>42</v>
      </c>
      <c r="G54" s="237">
        <v>23</v>
      </c>
      <c r="H54" s="261">
        <v>0.02</v>
      </c>
      <c r="I54" s="97"/>
      <c r="J54" s="97"/>
      <c r="K54" s="97"/>
      <c r="L54" s="237">
        <v>35</v>
      </c>
      <c r="M54" s="261">
        <v>0.02</v>
      </c>
      <c r="N54" s="97"/>
      <c r="O54" s="97"/>
      <c r="P54" s="269"/>
      <c r="Q54" s="238"/>
      <c r="R54" s="262"/>
      <c r="S54" s="97">
        <v>0</v>
      </c>
      <c r="T54" s="97">
        <v>0</v>
      </c>
      <c r="U54" s="269">
        <v>0</v>
      </c>
      <c r="V54" s="10">
        <f>'Encargos e Benefícios'!D53</f>
        <v>10833.931788750002</v>
      </c>
      <c r="W54" s="10">
        <f>IF('Encargos e Benefícios'!C53=0,0,'Encargos e Benefícios'!O53/'Encargos e Benefícios'!C53)</f>
        <v>7178.9845227953128</v>
      </c>
      <c r="X54" s="271">
        <f>IF('Encargos e Benefícios'!C53=0,0,'Encargos e Benefícios'!U53/'Encargos e Benefícios'!C53)</f>
        <v>1705.25</v>
      </c>
      <c r="Y54" s="272">
        <f>IF('Encargos e Benefícios'!C53=0,0,'Encargos e Benefícios'!V53/'Encargos e Benefícios'!C53)</f>
        <v>19718.166311545316</v>
      </c>
      <c r="Z54" s="381">
        <v>12237.29</v>
      </c>
      <c r="AA54" s="162">
        <v>6325.51</v>
      </c>
      <c r="AB54" s="381">
        <v>17295</v>
      </c>
      <c r="AC54" s="59"/>
      <c r="AD54" s="10">
        <f t="shared" si="12"/>
        <v>11050.610424525003</v>
      </c>
      <c r="AE54" s="10">
        <f t="shared" si="13"/>
        <v>7322.5642132512194</v>
      </c>
      <c r="AF54" s="10">
        <f>IF('Encargos e Benefícios'!$C53=0,0,$X54+SUM(I54:K54)/$C54)</f>
        <v>1705.25</v>
      </c>
      <c r="AG54" s="239">
        <f>IF('Encargos e Benefícios'!$C53=0,0,SUM(AD54:AF54))</f>
        <v>20078.424637776221</v>
      </c>
      <c r="AH54" s="10">
        <f t="shared" si="14"/>
        <v>11271.622633015502</v>
      </c>
      <c r="AI54" s="10">
        <f t="shared" si="15"/>
        <v>7469.0154975162441</v>
      </c>
      <c r="AJ54" s="10">
        <f>IF('Encargos e Benefícios'!$C53=0,0,$AF54+SUM(N54:P54)/$C54)</f>
        <v>1705.25</v>
      </c>
      <c r="AK54" s="239">
        <f>IF('Encargos e Benefícios'!$C53=0,0,SUM(AH54:AJ54))</f>
        <v>20445.888130531748</v>
      </c>
      <c r="AL54" s="10">
        <f t="shared" si="16"/>
        <v>11271.622633015502</v>
      </c>
      <c r="AM54" s="10">
        <f t="shared" si="17"/>
        <v>7469.0154975162441</v>
      </c>
      <c r="AN54" s="10">
        <f>IF('Encargos e Benefícios'!$C53=0,0,$AJ54+SUM(S54:U54)/$C54)</f>
        <v>1705.25</v>
      </c>
      <c r="AO54" s="239">
        <f>IF('Encargos e Benefícios'!$C53=0,0,SUM(AL54:AN54))</f>
        <v>20445.888130531748</v>
      </c>
      <c r="AP54" s="59"/>
      <c r="AQ54" s="59"/>
    </row>
    <row r="55" spans="1:43" ht="23.25" thickBot="1">
      <c r="A55" s="98">
        <v>49</v>
      </c>
      <c r="B55" s="11" t="str">
        <f>'Encargos e Benefícios'!B54</f>
        <v>Principal Associado (antigo chefe associado)</v>
      </c>
      <c r="C55" s="8">
        <f>'Encargos e Benefícios'!C54</f>
        <v>2</v>
      </c>
      <c r="D55" s="68"/>
      <c r="E55" s="237">
        <v>2</v>
      </c>
      <c r="F55" s="235">
        <v>42</v>
      </c>
      <c r="G55" s="237">
        <v>23</v>
      </c>
      <c r="H55" s="261">
        <v>0.02</v>
      </c>
      <c r="I55" s="97"/>
      <c r="J55" s="97"/>
      <c r="K55" s="97"/>
      <c r="L55" s="237">
        <v>35</v>
      </c>
      <c r="M55" s="261">
        <v>0.02</v>
      </c>
      <c r="N55" s="97"/>
      <c r="O55" s="97"/>
      <c r="P55" s="269"/>
      <c r="Q55" s="238"/>
      <c r="R55" s="262"/>
      <c r="S55" s="97">
        <v>0</v>
      </c>
      <c r="T55" s="97">
        <v>0</v>
      </c>
      <c r="U55" s="269">
        <v>0</v>
      </c>
      <c r="V55" s="10">
        <f>'Encargos e Benefícios'!D54</f>
        <v>10212.307008749998</v>
      </c>
      <c r="W55" s="10">
        <f>IF('Encargos e Benefícios'!C54=0,0,'Encargos e Benefícios'!O54/'Encargos e Benefícios'!C54)</f>
        <v>6767.0717692703101</v>
      </c>
      <c r="X55" s="271">
        <f>IF('Encargos e Benefícios'!C54=0,0,'Encargos e Benefícios'!U54/'Encargos e Benefícios'!C54)</f>
        <v>1592.5709999999999</v>
      </c>
      <c r="Y55" s="272">
        <f>IF('Encargos e Benefícios'!C54=0,0,'Encargos e Benefícios'!V54/'Encargos e Benefícios'!C54)</f>
        <v>18571.949778020309</v>
      </c>
      <c r="Z55" s="58">
        <v>12140.46</v>
      </c>
      <c r="AA55" s="162">
        <v>8773.59</v>
      </c>
      <c r="AB55" s="162">
        <v>15016</v>
      </c>
      <c r="AC55" s="59"/>
      <c r="AD55" s="10">
        <f t="shared" si="12"/>
        <v>10416.553148924999</v>
      </c>
      <c r="AE55" s="10">
        <f t="shared" si="13"/>
        <v>6902.4132046557161</v>
      </c>
      <c r="AF55" s="10">
        <f>IF('Encargos e Benefícios'!$C54=0,0,$X55+SUM(I55:K55)/$C55)</f>
        <v>1592.5709999999999</v>
      </c>
      <c r="AG55" s="239">
        <f>IF('Encargos e Benefícios'!$C54=0,0,SUM(AD55:AF55))</f>
        <v>18911.537353580716</v>
      </c>
      <c r="AH55" s="10">
        <f t="shared" si="14"/>
        <v>10624.8842119035</v>
      </c>
      <c r="AI55" s="10">
        <f t="shared" si="15"/>
        <v>7040.4614687488302</v>
      </c>
      <c r="AJ55" s="10">
        <f>IF('Encargos e Benefícios'!$C54=0,0,$AF55+SUM(N55:P55)/$C55)</f>
        <v>1592.5709999999999</v>
      </c>
      <c r="AK55" s="239">
        <f>IF('Encargos e Benefícios'!$C54=0,0,SUM(AH55:AJ55))</f>
        <v>19257.916680652332</v>
      </c>
      <c r="AL55" s="10">
        <f t="shared" si="16"/>
        <v>10624.8842119035</v>
      </c>
      <c r="AM55" s="10">
        <f t="shared" si="17"/>
        <v>7040.4614687488302</v>
      </c>
      <c r="AN55" s="10">
        <f>IF('Encargos e Benefícios'!$C54=0,0,$AJ55+SUM(S55:U55)/$C55)</f>
        <v>1592.5709999999999</v>
      </c>
      <c r="AO55" s="239">
        <f>IF('Encargos e Benefícios'!$C54=0,0,SUM(AL55:AN55))</f>
        <v>19257.916680652332</v>
      </c>
      <c r="AP55" s="59"/>
      <c r="AQ55" s="59"/>
    </row>
    <row r="56" spans="1:43" ht="23.25" thickBot="1">
      <c r="A56" s="98">
        <v>50</v>
      </c>
      <c r="B56" s="11" t="str">
        <f>'Encargos e Benefícios'!B55</f>
        <v>Principal Assistente (antigo assist. chefe de naipe)</v>
      </c>
      <c r="C56" s="8">
        <f>'Encargos e Benefícios'!C55</f>
        <v>12</v>
      </c>
      <c r="D56" s="68"/>
      <c r="E56" s="237">
        <v>2</v>
      </c>
      <c r="F56" s="235">
        <v>42</v>
      </c>
      <c r="G56" s="237">
        <v>23</v>
      </c>
      <c r="H56" s="261">
        <v>0.02</v>
      </c>
      <c r="I56" s="97"/>
      <c r="J56" s="97"/>
      <c r="K56" s="97"/>
      <c r="L56" s="237">
        <v>35</v>
      </c>
      <c r="M56" s="261">
        <v>0.02</v>
      </c>
      <c r="N56" s="97"/>
      <c r="O56" s="97"/>
      <c r="P56" s="269"/>
      <c r="Q56" s="238"/>
      <c r="R56" s="262"/>
      <c r="S56" s="97">
        <v>0</v>
      </c>
      <c r="T56" s="97">
        <v>0</v>
      </c>
      <c r="U56" s="269">
        <v>0</v>
      </c>
      <c r="V56" s="10">
        <f>'Encargos e Benefícios'!D55</f>
        <v>9945.8947743750014</v>
      </c>
      <c r="W56" s="10">
        <f>IF('Encargos e Benefícios'!C55=0,0,'Encargos e Benefícios'!O55/'Encargos e Benefícios'!C55)</f>
        <v>6590.5366622976571</v>
      </c>
      <c r="X56" s="271">
        <f>IF('Encargos e Benefícios'!C55=0,0,'Encargos e Benefícios'!U55/'Encargos e Benefícios'!C55)</f>
        <v>1543.345</v>
      </c>
      <c r="Y56" s="272">
        <f>IF('Encargos e Benefícios'!C55=0,0,'Encargos e Benefícios'!V55/'Encargos e Benefícios'!C55)</f>
        <v>18079.776436672659</v>
      </c>
      <c r="Z56" s="382">
        <v>10389.27</v>
      </c>
      <c r="AA56" s="162">
        <v>5920.91</v>
      </c>
      <c r="AB56" s="381">
        <v>14084</v>
      </c>
      <c r="AC56" s="59"/>
      <c r="AD56" s="10">
        <f t="shared" si="12"/>
        <v>10144.812669862502</v>
      </c>
      <c r="AE56" s="10">
        <f t="shared" si="13"/>
        <v>6722.3473955436102</v>
      </c>
      <c r="AF56" s="10">
        <f>IF('Encargos e Benefícios'!$C55=0,0,$X56+SUM(I56:K56)/$C56)</f>
        <v>1543.345</v>
      </c>
      <c r="AG56" s="239">
        <f>IF('Encargos e Benefícios'!$C55=0,0,SUM(AD56:AF56))</f>
        <v>18410.505065406112</v>
      </c>
      <c r="AH56" s="10">
        <f t="shared" si="14"/>
        <v>10347.708923259752</v>
      </c>
      <c r="AI56" s="10">
        <f t="shared" si="15"/>
        <v>6856.7943434544823</v>
      </c>
      <c r="AJ56" s="10">
        <f>IF('Encargos e Benefícios'!$C55=0,0,$AF56+SUM(N56:P56)/$C56)</f>
        <v>1543.345</v>
      </c>
      <c r="AK56" s="239">
        <f>IF('Encargos e Benefícios'!$C55=0,0,SUM(AH56:AJ56))</f>
        <v>18747.848266714234</v>
      </c>
      <c r="AL56" s="10">
        <f t="shared" si="16"/>
        <v>10347.708923259752</v>
      </c>
      <c r="AM56" s="10">
        <f t="shared" si="17"/>
        <v>6856.7943434544823</v>
      </c>
      <c r="AN56" s="10">
        <f>IF('Encargos e Benefícios'!$C55=0,0,$AJ56+SUM(S56:U56)/$C56)</f>
        <v>1543.345</v>
      </c>
      <c r="AO56" s="239">
        <f>IF('Encargos e Benefícios'!$C55=0,0,SUM(AL56:AN56))</f>
        <v>18747.848266714234</v>
      </c>
      <c r="AP56" s="59"/>
      <c r="AQ56" s="59"/>
    </row>
    <row r="57" spans="1:43" ht="13.5" thickBot="1">
      <c r="A57" s="98">
        <v>51</v>
      </c>
      <c r="B57" s="11" t="str">
        <f>'Encargos e Benefícios'!B56</f>
        <v xml:space="preserve">Musicos Seção </v>
      </c>
      <c r="C57" s="8">
        <f>'Encargos e Benefícios'!C56</f>
        <v>57</v>
      </c>
      <c r="D57" s="68"/>
      <c r="E57" s="237">
        <v>2</v>
      </c>
      <c r="F57" s="235">
        <v>42</v>
      </c>
      <c r="G57" s="237">
        <v>23</v>
      </c>
      <c r="H57" s="261">
        <v>0.02</v>
      </c>
      <c r="I57" s="97"/>
      <c r="J57" s="97"/>
      <c r="K57" s="97"/>
      <c r="L57" s="237">
        <v>35</v>
      </c>
      <c r="M57" s="261">
        <v>0.02</v>
      </c>
      <c r="N57" s="97"/>
      <c r="O57" s="97"/>
      <c r="P57" s="269"/>
      <c r="Q57" s="238"/>
      <c r="R57" s="262"/>
      <c r="S57" s="97">
        <v>0</v>
      </c>
      <c r="T57" s="97">
        <v>0</v>
      </c>
      <c r="U57" s="269">
        <v>0</v>
      </c>
      <c r="V57" s="10">
        <f>'Encargos e Benefícios'!D56</f>
        <v>8880.2684381250001</v>
      </c>
      <c r="W57" s="10">
        <f>IF('Encargos e Benefícios'!C56=0,0,'Encargos e Benefícios'!O56/'Encargos e Benefícios'!C56)</f>
        <v>5884.4112108742202</v>
      </c>
      <c r="X57" s="271">
        <f>IF('Encargos e Benefícios'!C56=0,0,'Encargos e Benefícios'!U56/'Encargos e Benefícios'!C56)</f>
        <v>1628.4899999999998</v>
      </c>
      <c r="Y57" s="272">
        <f>IF('Encargos e Benefícios'!C56=0,0,'Encargos e Benefícios'!V56/'Encargos e Benefícios'!C56)</f>
        <v>16393.169648999221</v>
      </c>
      <c r="Z57" s="58">
        <v>9350.01</v>
      </c>
      <c r="AA57" s="162">
        <v>5221.01</v>
      </c>
      <c r="AB57" s="162">
        <v>14809</v>
      </c>
      <c r="AC57" s="59"/>
      <c r="AD57" s="10">
        <f t="shared" si="12"/>
        <v>9057.8738068875009</v>
      </c>
      <c r="AE57" s="10">
        <f t="shared" si="13"/>
        <v>6002.0994350917044</v>
      </c>
      <c r="AF57" s="10">
        <f>IF('Encargos e Benefícios'!$C56=0,0,$X57+SUM(I57:K57)/$C57)</f>
        <v>1628.4899999999998</v>
      </c>
      <c r="AG57" s="239">
        <f>IF('Encargos e Benefícios'!$C56=0,0,SUM(AD57:AF57))</f>
        <v>16688.463241979203</v>
      </c>
      <c r="AH57" s="10">
        <f t="shared" si="14"/>
        <v>9239.0312830252515</v>
      </c>
      <c r="AI57" s="10">
        <f t="shared" si="15"/>
        <v>6122.1414237935387</v>
      </c>
      <c r="AJ57" s="10">
        <f>IF('Encargos e Benefícios'!$C56=0,0,$AF57+SUM(N57:P57)/$C57)</f>
        <v>1628.4899999999998</v>
      </c>
      <c r="AK57" s="239">
        <f>IF('Encargos e Benefícios'!$C56=0,0,SUM(AH57:AJ57))</f>
        <v>16989.662706818788</v>
      </c>
      <c r="AL57" s="10">
        <f t="shared" si="16"/>
        <v>9239.0312830252515</v>
      </c>
      <c r="AM57" s="10">
        <f t="shared" si="17"/>
        <v>6122.1414237935387</v>
      </c>
      <c r="AN57" s="10">
        <f>IF('Encargos e Benefícios'!$C56=0,0,$AJ57+SUM(S57:U57)/$C57)</f>
        <v>1628.4899999999998</v>
      </c>
      <c r="AO57" s="239">
        <f>IF('Encargos e Benefícios'!$C56=0,0,SUM(AL57:AN57))</f>
        <v>16989.662706818788</v>
      </c>
      <c r="AP57" s="59"/>
      <c r="AQ57" s="59"/>
    </row>
    <row r="58" spans="1:43" ht="13.5" thickBot="1">
      <c r="A58" s="98">
        <v>52</v>
      </c>
      <c r="B58" s="11" t="str">
        <f>'Encargos e Benefícios'!B57</f>
        <v>Gerente de infraestrutura</v>
      </c>
      <c r="C58" s="8">
        <f>'Encargos e Benefícios'!C57</f>
        <v>1</v>
      </c>
      <c r="D58" s="68"/>
      <c r="E58" s="237">
        <v>2</v>
      </c>
      <c r="F58" s="235">
        <v>42</v>
      </c>
      <c r="G58" s="237">
        <v>23</v>
      </c>
      <c r="H58" s="261">
        <v>0.02</v>
      </c>
      <c r="I58" s="97"/>
      <c r="J58" s="97"/>
      <c r="K58" s="97"/>
      <c r="L58" s="237">
        <v>35</v>
      </c>
      <c r="M58" s="261">
        <v>0.02</v>
      </c>
      <c r="N58" s="97"/>
      <c r="O58" s="97"/>
      <c r="P58" s="269"/>
      <c r="Q58" s="238"/>
      <c r="R58" s="262"/>
      <c r="S58" s="97">
        <v>0</v>
      </c>
      <c r="T58" s="97">
        <v>0</v>
      </c>
      <c r="U58" s="269">
        <v>0</v>
      </c>
      <c r="V58" s="10">
        <f>'Encargos e Benefícios'!D57</f>
        <v>9931.5542812500007</v>
      </c>
      <c r="W58" s="10">
        <f>IF('Encargos e Benefícios'!C57=0,0,'Encargos e Benefícios'!O57/'Encargos e Benefícios'!C57)</f>
        <v>6581.034093867187</v>
      </c>
      <c r="X58" s="271">
        <f>IF('Encargos e Benefícios'!C57=0,0,'Encargos e Benefícios'!U57/'Encargos e Benefícios'!C57)</f>
        <v>806.76349999999991</v>
      </c>
      <c r="Y58" s="272">
        <f>IF('Encargos e Benefícios'!C57=0,0,'Encargos e Benefícios'!V57/'Encargos e Benefícios'!C57)</f>
        <v>17319.351875117187</v>
      </c>
      <c r="Z58" s="58">
        <v>7344</v>
      </c>
      <c r="AA58" s="162">
        <v>6702.79</v>
      </c>
      <c r="AB58" s="162">
        <v>19609.77</v>
      </c>
      <c r="AC58" s="59"/>
      <c r="AD58" s="10">
        <f t="shared" si="12"/>
        <v>10130.185366875001</v>
      </c>
      <c r="AE58" s="10">
        <f t="shared" si="13"/>
        <v>6712.6547757445305</v>
      </c>
      <c r="AF58" s="10">
        <f>IF('Encargos e Benefícios'!$C57=0,0,$X58+SUM(I58:K58)/$C58)</f>
        <v>806.76349999999991</v>
      </c>
      <c r="AG58" s="239">
        <f>IF('Encargos e Benefícios'!$C57=0,0,SUM(AD58:AF58))</f>
        <v>17649.603642619531</v>
      </c>
      <c r="AH58" s="10">
        <f t="shared" si="14"/>
        <v>10332.789074212502</v>
      </c>
      <c r="AI58" s="10">
        <f t="shared" si="15"/>
        <v>6846.907871259421</v>
      </c>
      <c r="AJ58" s="10">
        <f>IF('Encargos e Benefícios'!$C57=0,0,$AF58+SUM(N58:P58)/$C58)</f>
        <v>806.76349999999991</v>
      </c>
      <c r="AK58" s="239">
        <f>IF('Encargos e Benefícios'!$C57=0,0,SUM(AH58:AJ58))</f>
        <v>17986.460445471923</v>
      </c>
      <c r="AL58" s="10">
        <f t="shared" si="16"/>
        <v>10332.789074212502</v>
      </c>
      <c r="AM58" s="10">
        <f t="shared" si="17"/>
        <v>6846.907871259421</v>
      </c>
      <c r="AN58" s="10">
        <f>IF('Encargos e Benefícios'!$C57=0,0,$AJ58+SUM(S58:U58)/$C58)</f>
        <v>806.76349999999991</v>
      </c>
      <c r="AO58" s="239">
        <f>IF('Encargos e Benefícios'!$C57=0,0,SUM(AL58:AN58))</f>
        <v>17986.460445471923</v>
      </c>
      <c r="AP58" s="59"/>
      <c r="AQ58" s="59"/>
    </row>
    <row r="59" spans="1:43" ht="13.5" thickBot="1">
      <c r="A59" s="98">
        <v>53</v>
      </c>
      <c r="B59" s="11" t="str">
        <f>'Encargos e Benefícios'!B58</f>
        <v xml:space="preserve">Gerente de Operações </v>
      </c>
      <c r="C59" s="8">
        <f>'Encargos e Benefícios'!C58</f>
        <v>1</v>
      </c>
      <c r="D59" s="68"/>
      <c r="E59" s="237">
        <v>2</v>
      </c>
      <c r="F59" s="235">
        <v>42</v>
      </c>
      <c r="G59" s="237">
        <v>23</v>
      </c>
      <c r="H59" s="261">
        <v>0.02</v>
      </c>
      <c r="I59" s="97"/>
      <c r="J59" s="97"/>
      <c r="K59" s="97"/>
      <c r="L59" s="237">
        <v>35</v>
      </c>
      <c r="M59" s="261">
        <v>0.02</v>
      </c>
      <c r="N59" s="97"/>
      <c r="O59" s="97"/>
      <c r="P59" s="269"/>
      <c r="Q59" s="238"/>
      <c r="R59" s="262"/>
      <c r="S59" s="97">
        <v>0</v>
      </c>
      <c r="T59" s="97">
        <v>0</v>
      </c>
      <c r="U59" s="269">
        <v>0</v>
      </c>
      <c r="V59" s="10">
        <f>'Encargos e Benefícios'!D58</f>
        <v>7648.172595</v>
      </c>
      <c r="W59" s="10">
        <f>IF('Encargos e Benefícios'!C58=0,0,'Encargos e Benefícios'!O58/'Encargos e Benefícios'!C58)</f>
        <v>5067.9765903812504</v>
      </c>
      <c r="X59" s="271">
        <f>IF('Encargos e Benefícios'!C58=0,0,'Encargos e Benefícios'!U58/'Encargos e Benefícios'!C58)</f>
        <v>900.46349999999995</v>
      </c>
      <c r="Y59" s="272">
        <f>IF('Encargos e Benefícios'!C58=0,0,'Encargos e Benefícios'!V58/'Encargos e Benefícios'!C58)</f>
        <v>13616.612685381251</v>
      </c>
      <c r="Z59" s="58">
        <v>3806.35</v>
      </c>
      <c r="AA59" s="162">
        <v>3474.01</v>
      </c>
      <c r="AB59" s="162">
        <v>11497.14</v>
      </c>
      <c r="AC59" s="59"/>
      <c r="AD59" s="10">
        <f t="shared" si="12"/>
        <v>7801.1360469000001</v>
      </c>
      <c r="AE59" s="10">
        <f t="shared" si="13"/>
        <v>5169.3361221888754</v>
      </c>
      <c r="AF59" s="10">
        <f>IF('Encargos e Benefícios'!$C58=0,0,$X59+SUM(I59:K59)/$C59)</f>
        <v>900.46349999999995</v>
      </c>
      <c r="AG59" s="239">
        <f>IF('Encargos e Benefícios'!$C58=0,0,SUM(AD59:AF59))</f>
        <v>13870.935669088876</v>
      </c>
      <c r="AH59" s="10">
        <f t="shared" si="14"/>
        <v>7957.1587678380001</v>
      </c>
      <c r="AI59" s="10">
        <f t="shared" si="15"/>
        <v>5272.7228446326526</v>
      </c>
      <c r="AJ59" s="10">
        <f>IF('Encargos e Benefícios'!$C58=0,0,$AF59+SUM(N59:P59)/$C59)</f>
        <v>900.46349999999995</v>
      </c>
      <c r="AK59" s="239">
        <f>IF('Encargos e Benefícios'!$C58=0,0,SUM(AH59:AJ59))</f>
        <v>14130.345112470653</v>
      </c>
      <c r="AL59" s="10">
        <f t="shared" si="16"/>
        <v>7957.1587678380001</v>
      </c>
      <c r="AM59" s="10">
        <f t="shared" si="17"/>
        <v>5272.7228446326526</v>
      </c>
      <c r="AN59" s="10">
        <f>IF('Encargos e Benefícios'!$C58=0,0,$AJ59+SUM(S59:U59)/$C59)</f>
        <v>900.46349999999995</v>
      </c>
      <c r="AO59" s="239">
        <f>IF('Encargos e Benefícios'!$C58=0,0,SUM(AL59:AN59))</f>
        <v>14130.345112470653</v>
      </c>
      <c r="AP59" s="59"/>
      <c r="AQ59" s="59"/>
    </row>
    <row r="60" spans="1:43" ht="13.5" thickBot="1">
      <c r="A60" s="98">
        <v>54</v>
      </c>
      <c r="B60" s="11" t="str">
        <f>'Encargos e Benefícios'!B59</f>
        <v xml:space="preserve">Assistente Operacional </v>
      </c>
      <c r="C60" s="8">
        <f>'Encargos e Benefícios'!C59</f>
        <v>1</v>
      </c>
      <c r="D60" s="68"/>
      <c r="E60" s="237">
        <v>2</v>
      </c>
      <c r="F60" s="235">
        <v>42</v>
      </c>
      <c r="G60" s="237">
        <v>23</v>
      </c>
      <c r="H60" s="261">
        <v>0.02</v>
      </c>
      <c r="I60" s="97"/>
      <c r="J60" s="97"/>
      <c r="K60" s="97"/>
      <c r="L60" s="237">
        <v>35</v>
      </c>
      <c r="M60" s="261">
        <v>0.02</v>
      </c>
      <c r="N60" s="97"/>
      <c r="O60" s="97"/>
      <c r="P60" s="269"/>
      <c r="Q60" s="238"/>
      <c r="R60" s="262"/>
      <c r="S60" s="97">
        <v>0</v>
      </c>
      <c r="T60" s="97">
        <v>0</v>
      </c>
      <c r="U60" s="269">
        <v>0</v>
      </c>
      <c r="V60" s="10">
        <f>'Encargos e Benefícios'!D59</f>
        <v>3114.0680287499995</v>
      </c>
      <c r="W60" s="10">
        <f>IF('Encargos e Benefícios'!C59=0,0,'Encargos e Benefícios'!O59/'Encargos e Benefícios'!C59)</f>
        <v>2063.5025784953118</v>
      </c>
      <c r="X60" s="271">
        <f>IF('Encargos e Benefícios'!C59=0,0,'Encargos e Benefícios'!U59/'Encargos e Benefícios'!C59)</f>
        <v>775.17</v>
      </c>
      <c r="Y60" s="272">
        <f>IF('Encargos e Benefícios'!C59=0,0,'Encargos e Benefícios'!V59/'Encargos e Benefícios'!C59)</f>
        <v>5952.7406072453114</v>
      </c>
      <c r="Z60" s="58">
        <v>3030.25</v>
      </c>
      <c r="AA60" s="162">
        <v>2765.68</v>
      </c>
      <c r="AB60" s="162">
        <v>6750.82</v>
      </c>
      <c r="AC60" s="59"/>
      <c r="AD60" s="10">
        <f t="shared" si="12"/>
        <v>3176.3493893249997</v>
      </c>
      <c r="AE60" s="10">
        <f t="shared" si="13"/>
        <v>2104.772630065218</v>
      </c>
      <c r="AF60" s="10">
        <f>IF('Encargos e Benefícios'!$C59=0,0,$X60+SUM(I60:K60)/$C60)</f>
        <v>775.17</v>
      </c>
      <c r="AG60" s="239">
        <f>IF('Encargos e Benefícios'!$C59=0,0,SUM(AD60:AF60))</f>
        <v>6056.2920193902173</v>
      </c>
      <c r="AH60" s="10">
        <f t="shared" si="14"/>
        <v>3239.8763771114996</v>
      </c>
      <c r="AI60" s="10">
        <f t="shared" si="15"/>
        <v>2146.8680826665222</v>
      </c>
      <c r="AJ60" s="10">
        <f>IF('Encargos e Benefícios'!$C59=0,0,$AF60+SUM(N60:P60)/$C60)</f>
        <v>775.17</v>
      </c>
      <c r="AK60" s="239">
        <f>IF('Encargos e Benefícios'!$C59=0,0,SUM(AH60:AJ60))</f>
        <v>6161.9144597780214</v>
      </c>
      <c r="AL60" s="10">
        <f t="shared" si="16"/>
        <v>3239.8763771114996</v>
      </c>
      <c r="AM60" s="10">
        <f t="shared" si="17"/>
        <v>2146.8680826665222</v>
      </c>
      <c r="AN60" s="10">
        <f>IF('Encargos e Benefícios'!$C59=0,0,$AJ60+SUM(S60:U60)/$C60)</f>
        <v>775.17</v>
      </c>
      <c r="AO60" s="239">
        <f>IF('Encargos e Benefícios'!$C59=0,0,SUM(AL60:AN60))</f>
        <v>6161.9144597780214</v>
      </c>
      <c r="AP60" s="59"/>
      <c r="AQ60" s="59"/>
    </row>
    <row r="61" spans="1:43" ht="13.5" thickBot="1">
      <c r="A61" s="98">
        <v>55</v>
      </c>
      <c r="B61" s="11" t="str">
        <f>'Encargos e Benefícios'!B60</f>
        <v xml:space="preserve">Tecnico de iluminação </v>
      </c>
      <c r="C61" s="8">
        <f>'Encargos e Benefícios'!C60</f>
        <v>1</v>
      </c>
      <c r="D61" s="68"/>
      <c r="E61" s="237">
        <v>2</v>
      </c>
      <c r="F61" s="235">
        <v>42</v>
      </c>
      <c r="G61" s="237">
        <v>23</v>
      </c>
      <c r="H61" s="261">
        <v>0.02</v>
      </c>
      <c r="I61" s="97"/>
      <c r="J61" s="97"/>
      <c r="K61" s="97"/>
      <c r="L61" s="237">
        <v>35</v>
      </c>
      <c r="M61" s="261">
        <v>0.02</v>
      </c>
      <c r="N61" s="97"/>
      <c r="O61" s="97"/>
      <c r="P61" s="269"/>
      <c r="Q61" s="238"/>
      <c r="R61" s="262"/>
      <c r="S61" s="97">
        <v>0</v>
      </c>
      <c r="T61" s="97">
        <v>0</v>
      </c>
      <c r="U61" s="269">
        <v>0</v>
      </c>
      <c r="V61" s="10">
        <f>'Encargos e Benefícios'!D60</f>
        <v>2856.0521587500002</v>
      </c>
      <c r="W61" s="10">
        <f>IF('Encargos e Benefícios'!C60=0,0,'Encargos e Benefícios'!O60/'Encargos e Benefícios'!C60)</f>
        <v>1892.5312290828126</v>
      </c>
      <c r="X61" s="271">
        <f>IF('Encargos e Benefícios'!C60=0,0,'Encargos e Benefícios'!U60/'Encargos e Benefícios'!C60)</f>
        <v>921.47</v>
      </c>
      <c r="Y61" s="272">
        <f>IF('Encargos e Benefícios'!C60=0,0,'Encargos e Benefícios'!V60/'Encargos e Benefícios'!C60)</f>
        <v>5670.0533878328133</v>
      </c>
      <c r="Z61" s="58">
        <v>1977.72</v>
      </c>
      <c r="AA61" s="162">
        <v>1805.04</v>
      </c>
      <c r="AB61" s="162">
        <v>4874.3</v>
      </c>
      <c r="AC61" s="59"/>
      <c r="AD61" s="10">
        <f t="shared" si="12"/>
        <v>2913.1732019250003</v>
      </c>
      <c r="AE61" s="10">
        <f t="shared" si="13"/>
        <v>1930.381853664469</v>
      </c>
      <c r="AF61" s="10">
        <f>IF('Encargos e Benefícios'!$C60=0,0,$X61+SUM(I61:K61)/$C61)</f>
        <v>921.47</v>
      </c>
      <c r="AG61" s="239">
        <f>IF('Encargos e Benefícios'!$C60=0,0,SUM(AD61:AF61))</f>
        <v>5765.02505558947</v>
      </c>
      <c r="AH61" s="10">
        <f t="shared" si="14"/>
        <v>2971.4366659635002</v>
      </c>
      <c r="AI61" s="10">
        <f t="shared" si="15"/>
        <v>1968.9894907377584</v>
      </c>
      <c r="AJ61" s="10">
        <f>IF('Encargos e Benefícios'!$C60=0,0,$AF61+SUM(N61:P61)/$C61)</f>
        <v>921.47</v>
      </c>
      <c r="AK61" s="239">
        <f>IF('Encargos e Benefícios'!$C60=0,0,SUM(AH61:AJ61))</f>
        <v>5861.8961567012584</v>
      </c>
      <c r="AL61" s="10">
        <f t="shared" si="16"/>
        <v>2971.4366659635002</v>
      </c>
      <c r="AM61" s="10">
        <f t="shared" si="17"/>
        <v>1968.9894907377584</v>
      </c>
      <c r="AN61" s="10">
        <f>IF('Encargos e Benefícios'!$C60=0,0,$AJ61+SUM(S61:U61)/$C61)</f>
        <v>921.47</v>
      </c>
      <c r="AO61" s="239">
        <f>IF('Encargos e Benefícios'!$C60=0,0,SUM(AL61:AN61))</f>
        <v>5861.8961567012584</v>
      </c>
      <c r="AP61" s="59"/>
      <c r="AQ61" s="59"/>
    </row>
    <row r="62" spans="1:43" ht="13.5" thickBot="1">
      <c r="A62" s="98">
        <v>56</v>
      </c>
      <c r="B62" s="11" t="str">
        <f>'Encargos e Benefícios'!B61</f>
        <v>Tecnico de  audio</v>
      </c>
      <c r="C62" s="8">
        <f>'Encargos e Benefícios'!C61</f>
        <v>1</v>
      </c>
      <c r="D62" s="68"/>
      <c r="E62" s="237">
        <v>2</v>
      </c>
      <c r="F62" s="235">
        <v>42</v>
      </c>
      <c r="G62" s="237">
        <v>23</v>
      </c>
      <c r="H62" s="261">
        <v>0.02</v>
      </c>
      <c r="I62" s="97"/>
      <c r="J62" s="97"/>
      <c r="K62" s="97"/>
      <c r="L62" s="237">
        <v>35</v>
      </c>
      <c r="M62" s="261">
        <v>0.02</v>
      </c>
      <c r="N62" s="97"/>
      <c r="O62" s="97"/>
      <c r="P62" s="269"/>
      <c r="Q62" s="238"/>
      <c r="R62" s="262"/>
      <c r="S62" s="97">
        <v>0</v>
      </c>
      <c r="T62" s="97">
        <v>0</v>
      </c>
      <c r="U62" s="269">
        <v>0</v>
      </c>
      <c r="V62" s="10">
        <f>'Encargos e Benefícios'!D61</f>
        <v>2856.0521587500002</v>
      </c>
      <c r="W62" s="10">
        <f>IF('Encargos e Benefícios'!C61=0,0,'Encargos e Benefícios'!O61/'Encargos e Benefícios'!C61)</f>
        <v>1892.5312290828126</v>
      </c>
      <c r="X62" s="271">
        <f>IF('Encargos e Benefícios'!C61=0,0,'Encargos e Benefícios'!U61/'Encargos e Benefícios'!C61)</f>
        <v>902.06100000000004</v>
      </c>
      <c r="Y62" s="272">
        <f>IF('Encargos e Benefícios'!C61=0,0,'Encargos e Benefícios'!V61/'Encargos e Benefícios'!C61)</f>
        <v>5650.6443878328128</v>
      </c>
      <c r="Z62" s="58">
        <v>1977.72</v>
      </c>
      <c r="AA62" s="162">
        <v>1805.04</v>
      </c>
      <c r="AB62" s="162">
        <v>4874.3</v>
      </c>
      <c r="AC62" s="59"/>
      <c r="AD62" s="10">
        <f t="shared" si="12"/>
        <v>2913.1732019250003</v>
      </c>
      <c r="AE62" s="10">
        <f t="shared" si="13"/>
        <v>1930.381853664469</v>
      </c>
      <c r="AF62" s="10">
        <f>IF('Encargos e Benefícios'!$C61=0,0,$X62+SUM(I62:K62)/$C62)</f>
        <v>902.06100000000004</v>
      </c>
      <c r="AG62" s="239">
        <f>IF('Encargos e Benefícios'!$C61=0,0,SUM(AD62:AF62))</f>
        <v>5745.6160555894694</v>
      </c>
      <c r="AH62" s="10">
        <f t="shared" si="14"/>
        <v>2971.4366659635002</v>
      </c>
      <c r="AI62" s="10">
        <f t="shared" si="15"/>
        <v>1968.9894907377584</v>
      </c>
      <c r="AJ62" s="10">
        <f>IF('Encargos e Benefícios'!$C61=0,0,$AF62+SUM(N62:P62)/$C62)</f>
        <v>902.06100000000004</v>
      </c>
      <c r="AK62" s="239">
        <f>IF('Encargos e Benefícios'!$C61=0,0,SUM(AH62:AJ62))</f>
        <v>5842.4871567012578</v>
      </c>
      <c r="AL62" s="10">
        <f t="shared" si="16"/>
        <v>2971.4366659635002</v>
      </c>
      <c r="AM62" s="10">
        <f t="shared" si="17"/>
        <v>1968.9894907377584</v>
      </c>
      <c r="AN62" s="10">
        <f>IF('Encargos e Benefícios'!$C61=0,0,$AJ62+SUM(S62:U62)/$C62)</f>
        <v>902.06100000000004</v>
      </c>
      <c r="AO62" s="239">
        <f>IF('Encargos e Benefícios'!$C61=0,0,SUM(AL62:AN62))</f>
        <v>5842.4871567012578</v>
      </c>
      <c r="AP62" s="59"/>
      <c r="AQ62" s="59"/>
    </row>
    <row r="63" spans="1:43" ht="13.5" thickBot="1">
      <c r="A63" s="98">
        <v>57</v>
      </c>
      <c r="B63" s="11" t="str">
        <f>'Encargos e Benefícios'!B62</f>
        <v>Spalla</v>
      </c>
      <c r="C63" s="8">
        <f>'Encargos e Benefícios'!C62</f>
        <v>1</v>
      </c>
      <c r="D63" s="68"/>
      <c r="E63" s="237">
        <v>2</v>
      </c>
      <c r="F63" s="235">
        <v>42</v>
      </c>
      <c r="G63" s="237">
        <v>23</v>
      </c>
      <c r="H63" s="261">
        <v>0.02</v>
      </c>
      <c r="I63" s="97"/>
      <c r="J63" s="97"/>
      <c r="K63" s="97"/>
      <c r="L63" s="237">
        <v>35</v>
      </c>
      <c r="M63" s="261">
        <v>0.02</v>
      </c>
      <c r="N63" s="97"/>
      <c r="O63" s="97"/>
      <c r="P63" s="269"/>
      <c r="Q63" s="238"/>
      <c r="R63" s="262"/>
      <c r="S63" s="97">
        <v>0</v>
      </c>
      <c r="T63" s="97">
        <v>0</v>
      </c>
      <c r="U63" s="269">
        <v>0</v>
      </c>
      <c r="V63" s="10">
        <f>'Encargos e Benefícios'!D62</f>
        <v>20989.724371875</v>
      </c>
      <c r="W63" s="10">
        <f>IF('Encargos e Benefícios'!C62=0,0,'Encargos e Benefícios'!O62/'Encargos e Benefícios'!C62)</f>
        <v>13908.607635863282</v>
      </c>
      <c r="X63" s="271">
        <f>IF('Encargos e Benefícios'!C62=0,0,'Encargos e Benefícios'!U62/'Encargos e Benefícios'!C62)</f>
        <v>3075.3369999999995</v>
      </c>
      <c r="Y63" s="272">
        <f>IF('Encargos e Benefícios'!C62=0,0,'Encargos e Benefícios'!V62/'Encargos e Benefícios'!C62)</f>
        <v>37973.669007738281</v>
      </c>
      <c r="Z63" s="58">
        <v>16167.87</v>
      </c>
      <c r="AA63" s="162">
        <v>9000</v>
      </c>
      <c r="AB63" s="381">
        <v>29523</v>
      </c>
      <c r="AC63" s="59"/>
      <c r="AD63" s="10">
        <f t="shared" si="12"/>
        <v>21409.518859312499</v>
      </c>
      <c r="AE63" s="10">
        <f t="shared" si="13"/>
        <v>14186.779788580548</v>
      </c>
      <c r="AF63" s="10">
        <f>IF('Encargos e Benefícios'!$C62=0,0,$X63+SUM(I63:K63)/$C63)</f>
        <v>3075.3369999999995</v>
      </c>
      <c r="AG63" s="239">
        <f>IF('Encargos e Benefícios'!$C62=0,0,SUM(AD63:AF63))</f>
        <v>38671.635647893047</v>
      </c>
      <c r="AH63" s="10">
        <f t="shared" si="14"/>
        <v>21837.709236498747</v>
      </c>
      <c r="AI63" s="10">
        <f t="shared" si="15"/>
        <v>14470.51538435216</v>
      </c>
      <c r="AJ63" s="10">
        <f>IF('Encargos e Benefícios'!$C62=0,0,$AF63+SUM(N63:P63)/$C63)</f>
        <v>3075.3369999999995</v>
      </c>
      <c r="AK63" s="239">
        <f>IF('Encargos e Benefícios'!$C62=0,0,SUM(AH63:AJ63))</f>
        <v>39383.561620850909</v>
      </c>
      <c r="AL63" s="10">
        <f t="shared" si="16"/>
        <v>21837.709236498747</v>
      </c>
      <c r="AM63" s="10">
        <f t="shared" si="17"/>
        <v>14470.51538435216</v>
      </c>
      <c r="AN63" s="10">
        <f>IF('Encargos e Benefícios'!$C62=0,0,$AJ63+SUM(S63:U63)/$C63)</f>
        <v>3075.3369999999995</v>
      </c>
      <c r="AO63" s="239">
        <f>IF('Encargos e Benefícios'!$C62=0,0,SUM(AL63:AN63))</f>
        <v>39383.561620850909</v>
      </c>
      <c r="AP63" s="59"/>
      <c r="AQ63" s="59"/>
    </row>
    <row r="64" spans="1:43" ht="13.5" thickBot="1">
      <c r="A64" s="98">
        <v>58</v>
      </c>
      <c r="B64" s="11" t="str">
        <f>'Encargos e Benefícios'!B63</f>
        <v xml:space="preserve">Concertino (antigo Spalla associado) </v>
      </c>
      <c r="C64" s="8">
        <f>'Encargos e Benefícios'!C63</f>
        <v>1</v>
      </c>
      <c r="D64" s="68"/>
      <c r="E64" s="237">
        <v>2</v>
      </c>
      <c r="F64" s="235">
        <v>42</v>
      </c>
      <c r="G64" s="237">
        <v>23</v>
      </c>
      <c r="H64" s="261">
        <v>0.02</v>
      </c>
      <c r="I64" s="97"/>
      <c r="J64" s="97"/>
      <c r="K64" s="97"/>
      <c r="L64" s="237">
        <v>35</v>
      </c>
      <c r="M64" s="261">
        <v>0.02</v>
      </c>
      <c r="N64" s="97"/>
      <c r="O64" s="97"/>
      <c r="P64" s="269"/>
      <c r="Q64" s="238"/>
      <c r="R64" s="262"/>
      <c r="S64" s="97">
        <v>0</v>
      </c>
      <c r="T64" s="97">
        <v>0</v>
      </c>
      <c r="U64" s="269">
        <v>0</v>
      </c>
      <c r="V64" s="10">
        <f>'Encargos e Benefícios'!D63</f>
        <v>12432.382593750001</v>
      </c>
      <c r="W64" s="10">
        <f>IF('Encargos e Benefícios'!C63=0,0,'Encargos e Benefícios'!O63/'Encargos e Benefícios'!C63)</f>
        <v>8238.1801881640622</v>
      </c>
      <c r="X64" s="271">
        <f>IF('Encargos e Benefícios'!C63=0,0,'Encargos e Benefícios'!U63/'Encargos e Benefícios'!C63)</f>
        <v>1847.6</v>
      </c>
      <c r="Y64" s="272">
        <f>IF('Encargos e Benefícios'!C63=0,0,'Encargos e Benefícios'!V63/'Encargos e Benefícios'!C63)</f>
        <v>22518.162781914063</v>
      </c>
      <c r="Z64" s="381">
        <v>14321.27</v>
      </c>
      <c r="AA64" s="162">
        <v>12631.8</v>
      </c>
      <c r="AB64" s="381">
        <v>15963</v>
      </c>
      <c r="AC64" s="59"/>
      <c r="AD64" s="10">
        <f t="shared" si="12"/>
        <v>12681.030245625001</v>
      </c>
      <c r="AE64" s="10">
        <f t="shared" si="13"/>
        <v>8402.9437919273441</v>
      </c>
      <c r="AF64" s="10">
        <f>IF('Encargos e Benefícios'!$C63=0,0,$X64+SUM(I64:K64)/$C64)</f>
        <v>1847.6</v>
      </c>
      <c r="AG64" s="239">
        <f>IF('Encargos e Benefícios'!$C63=0,0,SUM(AD64:AF64))</f>
        <v>22931.574037552346</v>
      </c>
      <c r="AH64" s="10">
        <f t="shared" si="14"/>
        <v>12934.6508505375</v>
      </c>
      <c r="AI64" s="10">
        <f t="shared" si="15"/>
        <v>8571.0026677658916</v>
      </c>
      <c r="AJ64" s="10">
        <f>IF('Encargos e Benefícios'!$C63=0,0,$AF64+SUM(N64:P64)/$C64)</f>
        <v>1847.6</v>
      </c>
      <c r="AK64" s="239">
        <f>IF('Encargos e Benefícios'!$C63=0,0,SUM(AH64:AJ64))</f>
        <v>23353.253518303391</v>
      </c>
      <c r="AL64" s="10">
        <f t="shared" si="16"/>
        <v>12934.6508505375</v>
      </c>
      <c r="AM64" s="10">
        <f t="shared" si="17"/>
        <v>8571.0026677658916</v>
      </c>
      <c r="AN64" s="10">
        <f>IF('Encargos e Benefícios'!$C63=0,0,$AJ64+SUM(S64:U64)/$C64)</f>
        <v>1847.6</v>
      </c>
      <c r="AO64" s="239">
        <f>IF('Encargos e Benefícios'!$C63=0,0,SUM(AL64:AN64))</f>
        <v>23353.253518303391</v>
      </c>
      <c r="AP64" s="59"/>
      <c r="AQ64" s="59"/>
    </row>
    <row r="65" spans="1:43" ht="13.5" thickBot="1">
      <c r="A65" s="98">
        <v>59</v>
      </c>
      <c r="B65" s="11">
        <f>'Encargos e Benefícios'!B64</f>
        <v>0</v>
      </c>
      <c r="C65" s="8">
        <f>'Encargos e Benefícios'!C64</f>
        <v>0</v>
      </c>
      <c r="D65" s="68"/>
      <c r="E65" s="237">
        <v>2</v>
      </c>
      <c r="F65" s="235">
        <v>42</v>
      </c>
      <c r="G65" s="237">
        <v>23</v>
      </c>
      <c r="H65" s="261">
        <v>0.02</v>
      </c>
      <c r="I65" s="97"/>
      <c r="J65" s="97"/>
      <c r="K65" s="97"/>
      <c r="L65" s="237">
        <v>35</v>
      </c>
      <c r="M65" s="261">
        <v>0.02</v>
      </c>
      <c r="N65" s="97"/>
      <c r="O65" s="97"/>
      <c r="P65" s="269"/>
      <c r="Q65" s="238"/>
      <c r="R65" s="262"/>
      <c r="S65" s="97">
        <v>0</v>
      </c>
      <c r="T65" s="97">
        <v>0</v>
      </c>
      <c r="U65" s="269">
        <v>0</v>
      </c>
      <c r="V65" s="10">
        <f>'Encargos e Benefícios'!D64</f>
        <v>0</v>
      </c>
      <c r="W65" s="10">
        <f>IF('Encargos e Benefícios'!C64=0,0,'Encargos e Benefícios'!O64/'Encargos e Benefícios'!C64)</f>
        <v>0</v>
      </c>
      <c r="X65" s="271">
        <f>IF('Encargos e Benefícios'!C64=0,0,'Encargos e Benefícios'!U64/'Encargos e Benefícios'!C64)</f>
        <v>0</v>
      </c>
      <c r="Y65" s="272">
        <f>IF('Encargos e Benefícios'!C64=0,0,'Encargos e Benefícios'!V64/'Encargos e Benefícios'!C64)</f>
        <v>0</v>
      </c>
      <c r="Z65" s="59"/>
      <c r="AA65" s="58"/>
      <c r="AB65" s="58"/>
      <c r="AC65" s="59"/>
      <c r="AD65" s="10">
        <f t="shared" si="12"/>
        <v>0</v>
      </c>
      <c r="AE65" s="10">
        <f t="shared" si="13"/>
        <v>0</v>
      </c>
      <c r="AF65" s="10">
        <f>IF('Encargos e Benefícios'!$C64=0,0,$X65+SUM(I65:K65)/$C65)</f>
        <v>0</v>
      </c>
      <c r="AG65" s="239">
        <f>IF('Encargos e Benefícios'!$C64=0,0,SUM(AD65:AF65))</f>
        <v>0</v>
      </c>
      <c r="AH65" s="10">
        <f t="shared" si="14"/>
        <v>0</v>
      </c>
      <c r="AI65" s="10">
        <f t="shared" si="15"/>
        <v>0</v>
      </c>
      <c r="AJ65" s="10">
        <f>IF('Encargos e Benefícios'!$C64=0,0,$AF65+SUM(N65:P65)/$C65)</f>
        <v>0</v>
      </c>
      <c r="AK65" s="239">
        <f>IF('Encargos e Benefícios'!$C64=0,0,SUM(AH65:AJ65))</f>
        <v>0</v>
      </c>
      <c r="AL65" s="10">
        <f t="shared" si="16"/>
        <v>0</v>
      </c>
      <c r="AM65" s="10">
        <f t="shared" si="17"/>
        <v>0</v>
      </c>
      <c r="AN65" s="10">
        <f>IF('Encargos e Benefícios'!$C64=0,0,$AJ65+SUM(S65:U65)/$C65)</f>
        <v>0</v>
      </c>
      <c r="AO65" s="239">
        <f>IF('Encargos e Benefícios'!$C64=0,0,SUM(AL65:AN65))</f>
        <v>0</v>
      </c>
      <c r="AP65" s="59"/>
      <c r="AQ65" s="59"/>
    </row>
    <row r="66" spans="1:43" ht="13.5" thickBot="1">
      <c r="A66" s="98">
        <v>60</v>
      </c>
      <c r="B66" s="11" t="str">
        <f>'Encargos e Benefícios'!B65</f>
        <v>Principal (antigo chefe de naipe)</v>
      </c>
      <c r="C66" s="8">
        <f>'Encargos e Benefícios'!C65</f>
        <v>7</v>
      </c>
      <c r="D66" s="68"/>
      <c r="E66" s="237">
        <v>2</v>
      </c>
      <c r="F66" s="235">
        <v>42</v>
      </c>
      <c r="G66" s="237">
        <v>23</v>
      </c>
      <c r="H66" s="261">
        <v>0.02</v>
      </c>
      <c r="I66" s="97"/>
      <c r="J66" s="97"/>
      <c r="K66" s="97"/>
      <c r="L66" s="237">
        <v>35</v>
      </c>
      <c r="M66" s="261">
        <v>0.02</v>
      </c>
      <c r="N66" s="97"/>
      <c r="O66" s="97"/>
      <c r="P66" s="269"/>
      <c r="Q66" s="238"/>
      <c r="R66" s="262"/>
      <c r="S66" s="97">
        <v>0</v>
      </c>
      <c r="T66" s="97">
        <v>0</v>
      </c>
      <c r="U66" s="269">
        <v>0</v>
      </c>
      <c r="V66" s="10">
        <f>'Encargos e Benefícios'!D65</f>
        <v>10833.93</v>
      </c>
      <c r="W66" s="10">
        <f>IF('Encargos e Benefícios'!C65=0,0,'Encargos e Benefícios'!O65/'Encargos e Benefícios'!C65)</f>
        <v>7178.9833375000017</v>
      </c>
      <c r="X66" s="271">
        <f>IF('Encargos e Benefícios'!C65=0,0,'Encargos e Benefícios'!U65/'Encargos e Benefícios'!C65)</f>
        <v>1927.7404999999999</v>
      </c>
      <c r="Y66" s="272">
        <f>IF('Encargos e Benefícios'!C65=0,0,'Encargos e Benefícios'!V65/'Encargos e Benefícios'!C65)</f>
        <v>19940.653837500002</v>
      </c>
      <c r="Z66" s="381">
        <v>12237.29</v>
      </c>
      <c r="AA66" s="162">
        <v>6325.51</v>
      </c>
      <c r="AB66" s="381">
        <v>17295</v>
      </c>
      <c r="AC66" s="59"/>
      <c r="AD66" s="10">
        <f t="shared" si="12"/>
        <v>11050.608600000001</v>
      </c>
      <c r="AE66" s="10">
        <f t="shared" si="13"/>
        <v>7322.5630042500015</v>
      </c>
      <c r="AF66" s="10">
        <f>IF('Encargos e Benefícios'!$C65=0,0,$X66+SUM(I66:K66)/$C66)</f>
        <v>1927.7404999999999</v>
      </c>
      <c r="AG66" s="239">
        <f>IF('Encargos e Benefícios'!$C65=0,0,SUM(AD66:AF66))</f>
        <v>20300.912104250005</v>
      </c>
      <c r="AH66" s="10">
        <f t="shared" si="14"/>
        <v>11271.620772000002</v>
      </c>
      <c r="AI66" s="10">
        <f t="shared" si="15"/>
        <v>7469.0142643350018</v>
      </c>
      <c r="AJ66" s="10">
        <f>IF('Encargos e Benefícios'!$C65=0,0,$AF66+SUM(N66:P66)/$C66)</f>
        <v>1927.7404999999999</v>
      </c>
      <c r="AK66" s="239">
        <f>IF('Encargos e Benefícios'!$C65=0,0,SUM(AH66:AJ66))</f>
        <v>20668.375536335003</v>
      </c>
      <c r="AL66" s="10">
        <f t="shared" si="16"/>
        <v>11271.620772000002</v>
      </c>
      <c r="AM66" s="10">
        <f t="shared" si="17"/>
        <v>7469.0142643350018</v>
      </c>
      <c r="AN66" s="10">
        <f>IF('Encargos e Benefícios'!$C65=0,0,$AJ66+SUM(S66:U66)/$C66)</f>
        <v>1927.7404999999999</v>
      </c>
      <c r="AO66" s="239">
        <f>IF('Encargos e Benefícios'!$C65=0,0,SUM(AL66:AN66))</f>
        <v>20668.375536335003</v>
      </c>
      <c r="AP66" s="59"/>
      <c r="AQ66" s="59"/>
    </row>
    <row r="67" spans="1:43" ht="12.75" hidden="1">
      <c r="A67" s="98">
        <v>61</v>
      </c>
      <c r="B67" s="11">
        <f>'Encargos e Benefícios'!B66</f>
        <v>0</v>
      </c>
      <c r="C67" s="8">
        <f>'Encargos e Benefícios'!C66</f>
        <v>0</v>
      </c>
      <c r="D67" s="68"/>
      <c r="E67" s="238"/>
      <c r="F67" s="236"/>
      <c r="G67" s="238"/>
      <c r="H67" s="262"/>
      <c r="I67" s="97"/>
      <c r="J67" s="97"/>
      <c r="K67" s="97"/>
      <c r="L67" s="238"/>
      <c r="M67" s="262"/>
      <c r="N67" s="97"/>
      <c r="O67" s="97"/>
      <c r="P67" s="269"/>
      <c r="Q67" s="238"/>
      <c r="R67" s="262"/>
      <c r="S67" s="97">
        <v>0</v>
      </c>
      <c r="T67" s="97">
        <v>0</v>
      </c>
      <c r="U67" s="269">
        <v>0</v>
      </c>
      <c r="V67" s="10">
        <f>'Encargos e Benefícios'!D66</f>
        <v>0</v>
      </c>
      <c r="W67" s="10">
        <f>IF('Encargos e Benefícios'!C66=0,0,'Encargos e Benefícios'!O66/'Encargos e Benefícios'!C66)</f>
        <v>0</v>
      </c>
      <c r="X67" s="271">
        <f>IF('Encargos e Benefícios'!C66=0,0,'Encargos e Benefícios'!U66/'Encargos e Benefícios'!C66)</f>
        <v>0</v>
      </c>
      <c r="Y67" s="272">
        <f>IF('Encargos e Benefícios'!C66=0,0,'Encargos e Benefícios'!V66/'Encargos e Benefícios'!C66)</f>
        <v>0</v>
      </c>
      <c r="Z67" s="59"/>
      <c r="AA67" s="58"/>
      <c r="AB67" s="58"/>
      <c r="AC67" s="59"/>
      <c r="AD67" s="10">
        <f t="shared" si="12"/>
        <v>0</v>
      </c>
      <c r="AE67" s="10">
        <f t="shared" si="13"/>
        <v>0</v>
      </c>
      <c r="AF67" s="10">
        <f>IF('Encargos e Benefícios'!$C66=0,0,$X67+SUM(I67:K67)/$C67)</f>
        <v>0</v>
      </c>
      <c r="AG67" s="239">
        <f>IF('Encargos e Benefícios'!$C66=0,0,SUM(AD67:AF67))</f>
        <v>0</v>
      </c>
      <c r="AH67" s="10">
        <f t="shared" si="14"/>
        <v>0</v>
      </c>
      <c r="AI67" s="10">
        <f t="shared" si="15"/>
        <v>0</v>
      </c>
      <c r="AJ67" s="10">
        <f>IF('Encargos e Benefícios'!$C66=0,0,$AF67+SUM(N67:P67)/$C67)</f>
        <v>0</v>
      </c>
      <c r="AK67" s="239">
        <f>IF('Encargos e Benefícios'!$C66=0,0,SUM(AH67:AJ67))</f>
        <v>0</v>
      </c>
      <c r="AL67" s="10">
        <f t="shared" si="16"/>
        <v>0</v>
      </c>
      <c r="AM67" s="10">
        <f t="shared" si="17"/>
        <v>0</v>
      </c>
      <c r="AN67" s="10">
        <f>IF('Encargos e Benefícios'!$C66=0,0,$AJ67+SUM(S67:U67)/$C67)</f>
        <v>0</v>
      </c>
      <c r="AO67" s="239">
        <f>IF('Encargos e Benefícios'!$C66=0,0,SUM(AL67:AN67))</f>
        <v>0</v>
      </c>
      <c r="AP67" s="59"/>
      <c r="AQ67" s="59"/>
    </row>
    <row r="68" spans="1:43" ht="12.75" hidden="1">
      <c r="A68" s="98">
        <v>62</v>
      </c>
      <c r="B68" s="11">
        <f>'Encargos e Benefícios'!B67</f>
        <v>0</v>
      </c>
      <c r="C68" s="8">
        <f>'Encargos e Benefícios'!C67</f>
        <v>0</v>
      </c>
      <c r="D68" s="68"/>
      <c r="E68" s="238"/>
      <c r="F68" s="236"/>
      <c r="G68" s="238"/>
      <c r="H68" s="262"/>
      <c r="I68" s="97"/>
      <c r="J68" s="97"/>
      <c r="K68" s="97"/>
      <c r="L68" s="238"/>
      <c r="M68" s="262"/>
      <c r="N68" s="97"/>
      <c r="O68" s="97"/>
      <c r="P68" s="269"/>
      <c r="Q68" s="238"/>
      <c r="R68" s="262"/>
      <c r="S68" s="97">
        <v>0</v>
      </c>
      <c r="T68" s="97">
        <v>0</v>
      </c>
      <c r="U68" s="269">
        <v>0</v>
      </c>
      <c r="V68" s="10">
        <f>'Encargos e Benefícios'!D67</f>
        <v>0</v>
      </c>
      <c r="W68" s="10">
        <f>IF('Encargos e Benefícios'!C67=0,0,'Encargos e Benefícios'!O67/'Encargos e Benefícios'!C67)</f>
        <v>0</v>
      </c>
      <c r="X68" s="271">
        <f>IF('Encargos e Benefícios'!C67=0,0,'Encargos e Benefícios'!U67/'Encargos e Benefícios'!C67)</f>
        <v>0</v>
      </c>
      <c r="Y68" s="272">
        <f>IF('Encargos e Benefícios'!C67=0,0,'Encargos e Benefícios'!V67/'Encargos e Benefícios'!C67)</f>
        <v>0</v>
      </c>
      <c r="Z68" s="59"/>
      <c r="AA68" s="58"/>
      <c r="AB68" s="58"/>
      <c r="AC68" s="59"/>
      <c r="AD68" s="10">
        <f t="shared" si="12"/>
        <v>0</v>
      </c>
      <c r="AE68" s="10">
        <f t="shared" si="13"/>
        <v>0</v>
      </c>
      <c r="AF68" s="10">
        <f>IF('Encargos e Benefícios'!$C67=0,0,$X68+SUM(I68:K68)/$C68)</f>
        <v>0</v>
      </c>
      <c r="AG68" s="239">
        <f>IF('Encargos e Benefícios'!$C67=0,0,SUM(AD68:AF68))</f>
        <v>0</v>
      </c>
      <c r="AH68" s="10">
        <f t="shared" si="14"/>
        <v>0</v>
      </c>
      <c r="AI68" s="10">
        <f t="shared" si="15"/>
        <v>0</v>
      </c>
      <c r="AJ68" s="10">
        <f>IF('Encargos e Benefícios'!$C67=0,0,$AF68+SUM(N68:P68)/$C68)</f>
        <v>0</v>
      </c>
      <c r="AK68" s="239">
        <f>IF('Encargos e Benefícios'!$C67=0,0,SUM(AH68:AJ68))</f>
        <v>0</v>
      </c>
      <c r="AL68" s="10">
        <f t="shared" si="16"/>
        <v>0</v>
      </c>
      <c r="AM68" s="10">
        <f t="shared" si="17"/>
        <v>0</v>
      </c>
      <c r="AN68" s="10">
        <f>IF('Encargos e Benefícios'!$C67=0,0,$AJ68+SUM(S68:U68)/$C68)</f>
        <v>0</v>
      </c>
      <c r="AO68" s="239">
        <f>IF('Encargos e Benefícios'!$C67=0,0,SUM(AL68:AN68))</f>
        <v>0</v>
      </c>
      <c r="AP68" s="59"/>
      <c r="AQ68" s="59"/>
    </row>
    <row r="69" spans="1:43" ht="12.75" hidden="1">
      <c r="A69" s="98">
        <v>63</v>
      </c>
      <c r="B69" s="11">
        <f>'Encargos e Benefícios'!B68</f>
        <v>0</v>
      </c>
      <c r="C69" s="8">
        <f>'Encargos e Benefícios'!C68</f>
        <v>0</v>
      </c>
      <c r="D69" s="68"/>
      <c r="E69" s="238"/>
      <c r="F69" s="236"/>
      <c r="G69" s="238"/>
      <c r="H69" s="262"/>
      <c r="I69" s="97"/>
      <c r="J69" s="97"/>
      <c r="K69" s="97"/>
      <c r="L69" s="238"/>
      <c r="M69" s="262"/>
      <c r="N69" s="97"/>
      <c r="O69" s="97"/>
      <c r="P69" s="269"/>
      <c r="Q69" s="238"/>
      <c r="R69" s="262"/>
      <c r="S69" s="97">
        <v>0</v>
      </c>
      <c r="T69" s="97">
        <v>0</v>
      </c>
      <c r="U69" s="269">
        <v>0</v>
      </c>
      <c r="V69" s="10">
        <f>'Encargos e Benefícios'!D68</f>
        <v>0</v>
      </c>
      <c r="W69" s="10">
        <f>IF('Encargos e Benefícios'!C68=0,0,'Encargos e Benefícios'!O68/'Encargos e Benefícios'!C68)</f>
        <v>0</v>
      </c>
      <c r="X69" s="271">
        <f>IF('Encargos e Benefícios'!C68=0,0,'Encargos e Benefícios'!U68/'Encargos e Benefícios'!C68)</f>
        <v>0</v>
      </c>
      <c r="Y69" s="272">
        <f>IF('Encargos e Benefícios'!C68=0,0,'Encargos e Benefícios'!V68/'Encargos e Benefícios'!C68)</f>
        <v>0</v>
      </c>
      <c r="Z69" s="59"/>
      <c r="AA69" s="58"/>
      <c r="AB69" s="58"/>
      <c r="AC69" s="59"/>
      <c r="AD69" s="10">
        <f t="shared" si="12"/>
        <v>0</v>
      </c>
      <c r="AE69" s="10">
        <f t="shared" si="13"/>
        <v>0</v>
      </c>
      <c r="AF69" s="10">
        <f>IF('Encargos e Benefícios'!$C68=0,0,$X69+SUM(I69:K69)/$C69)</f>
        <v>0</v>
      </c>
      <c r="AG69" s="239">
        <f>IF('Encargos e Benefícios'!$C68=0,0,SUM(AD69:AF69))</f>
        <v>0</v>
      </c>
      <c r="AH69" s="10">
        <f t="shared" si="14"/>
        <v>0</v>
      </c>
      <c r="AI69" s="10">
        <f t="shared" si="15"/>
        <v>0</v>
      </c>
      <c r="AJ69" s="10">
        <f>IF('Encargos e Benefícios'!$C68=0,0,$AF69+SUM(N69:P69)/$C69)</f>
        <v>0</v>
      </c>
      <c r="AK69" s="239">
        <f>IF('Encargos e Benefícios'!$C68=0,0,SUM(AH69:AJ69))</f>
        <v>0</v>
      </c>
      <c r="AL69" s="10">
        <f t="shared" si="16"/>
        <v>0</v>
      </c>
      <c r="AM69" s="10">
        <f t="shared" si="17"/>
        <v>0</v>
      </c>
      <c r="AN69" s="10">
        <f>IF('Encargos e Benefícios'!$C68=0,0,$AJ69+SUM(S69:U69)/$C69)</f>
        <v>0</v>
      </c>
      <c r="AO69" s="239">
        <f>IF('Encargos e Benefícios'!$C68=0,0,SUM(AL69:AN69))</f>
        <v>0</v>
      </c>
      <c r="AP69" s="59"/>
      <c r="AQ69" s="59"/>
    </row>
    <row r="70" spans="1:43" ht="12.75" hidden="1">
      <c r="A70" s="98">
        <v>64</v>
      </c>
      <c r="B70" s="11">
        <f>'Encargos e Benefícios'!B69</f>
        <v>0</v>
      </c>
      <c r="C70" s="8">
        <f>'Encargos e Benefícios'!C69</f>
        <v>0</v>
      </c>
      <c r="D70" s="68"/>
      <c r="E70" s="238"/>
      <c r="F70" s="236"/>
      <c r="G70" s="238"/>
      <c r="H70" s="262"/>
      <c r="I70" s="97"/>
      <c r="J70" s="97"/>
      <c r="K70" s="97"/>
      <c r="L70" s="238"/>
      <c r="M70" s="262"/>
      <c r="N70" s="97"/>
      <c r="O70" s="97"/>
      <c r="P70" s="269"/>
      <c r="Q70" s="238"/>
      <c r="R70" s="262"/>
      <c r="S70" s="97">
        <v>0</v>
      </c>
      <c r="T70" s="97">
        <v>0</v>
      </c>
      <c r="U70" s="269">
        <v>0</v>
      </c>
      <c r="V70" s="10">
        <f>'Encargos e Benefícios'!D69</f>
        <v>0</v>
      </c>
      <c r="W70" s="10">
        <f>IF('Encargos e Benefícios'!C69=0,0,'Encargos e Benefícios'!O69/'Encargos e Benefícios'!C69)</f>
        <v>0</v>
      </c>
      <c r="X70" s="271">
        <f>IF('Encargos e Benefícios'!C69=0,0,'Encargos e Benefícios'!U69/'Encargos e Benefícios'!C69)</f>
        <v>0</v>
      </c>
      <c r="Y70" s="272">
        <f>IF('Encargos e Benefícios'!C69=0,0,'Encargos e Benefícios'!V69/'Encargos e Benefícios'!C69)</f>
        <v>0</v>
      </c>
      <c r="Z70" s="59"/>
      <c r="AA70" s="58"/>
      <c r="AB70" s="58"/>
      <c r="AC70" s="59"/>
      <c r="AD70" s="10">
        <f t="shared" si="12"/>
        <v>0</v>
      </c>
      <c r="AE70" s="10">
        <f t="shared" si="13"/>
        <v>0</v>
      </c>
      <c r="AF70" s="10">
        <f>IF('Encargos e Benefícios'!$C69=0,0,$X70+SUM(I70:K70)/$C70)</f>
        <v>0</v>
      </c>
      <c r="AG70" s="239">
        <f>IF('Encargos e Benefícios'!$C69=0,0,SUM(AD70:AF70))</f>
        <v>0</v>
      </c>
      <c r="AH70" s="10">
        <f t="shared" si="14"/>
        <v>0</v>
      </c>
      <c r="AI70" s="10">
        <f t="shared" si="15"/>
        <v>0</v>
      </c>
      <c r="AJ70" s="10">
        <f>IF('Encargos e Benefícios'!$C69=0,0,$AF70+SUM(N70:P70)/$C70)</f>
        <v>0</v>
      </c>
      <c r="AK70" s="239">
        <f>IF('Encargos e Benefícios'!$C69=0,0,SUM(AH70:AJ70))</f>
        <v>0</v>
      </c>
      <c r="AL70" s="10">
        <f t="shared" si="16"/>
        <v>0</v>
      </c>
      <c r="AM70" s="10">
        <f t="shared" si="17"/>
        <v>0</v>
      </c>
      <c r="AN70" s="10">
        <f>IF('Encargos e Benefícios'!$C69=0,0,$AJ70+SUM(S70:U70)/$C70)</f>
        <v>0</v>
      </c>
      <c r="AO70" s="239">
        <f>IF('Encargos e Benefícios'!$C69=0,0,SUM(AL70:AN70))</f>
        <v>0</v>
      </c>
      <c r="AP70" s="59"/>
      <c r="AQ70" s="59"/>
    </row>
    <row r="71" spans="1:43" ht="12.75" hidden="1">
      <c r="A71" s="98">
        <v>65</v>
      </c>
      <c r="B71" s="11">
        <f>'Encargos e Benefícios'!B70</f>
        <v>0</v>
      </c>
      <c r="C71" s="8">
        <f>'Encargos e Benefícios'!C70</f>
        <v>0</v>
      </c>
      <c r="D71" s="68"/>
      <c r="E71" s="238"/>
      <c r="F71" s="236"/>
      <c r="G71" s="238"/>
      <c r="H71" s="262"/>
      <c r="I71" s="97"/>
      <c r="J71" s="97"/>
      <c r="K71" s="97"/>
      <c r="L71" s="238"/>
      <c r="M71" s="262"/>
      <c r="N71" s="97"/>
      <c r="O71" s="97"/>
      <c r="P71" s="269"/>
      <c r="Q71" s="238"/>
      <c r="R71" s="262"/>
      <c r="S71" s="97">
        <v>0</v>
      </c>
      <c r="T71" s="97">
        <v>0</v>
      </c>
      <c r="U71" s="269">
        <v>0</v>
      </c>
      <c r="V71" s="10">
        <f>'Encargos e Benefícios'!D70</f>
        <v>0</v>
      </c>
      <c r="W71" s="10">
        <f>IF('Encargos e Benefícios'!C70=0,0,'Encargos e Benefícios'!O70/'Encargos e Benefícios'!C70)</f>
        <v>0</v>
      </c>
      <c r="X71" s="271">
        <f>IF('Encargos e Benefícios'!C70=0,0,'Encargos e Benefícios'!U70/'Encargos e Benefícios'!C70)</f>
        <v>0</v>
      </c>
      <c r="Y71" s="272">
        <f>IF('Encargos e Benefícios'!C70=0,0,'Encargos e Benefícios'!V70/'Encargos e Benefícios'!C70)</f>
        <v>0</v>
      </c>
      <c r="Z71" s="59"/>
      <c r="AA71" s="58"/>
      <c r="AB71" s="58"/>
      <c r="AC71" s="59"/>
      <c r="AD71" s="10">
        <f t="shared" si="12"/>
        <v>0</v>
      </c>
      <c r="AE71" s="10">
        <f t="shared" si="13"/>
        <v>0</v>
      </c>
      <c r="AF71" s="10">
        <f>IF('Encargos e Benefícios'!$C70=0,0,$X71+SUM(I71:K71)/$C71)</f>
        <v>0</v>
      </c>
      <c r="AG71" s="239">
        <f>IF('Encargos e Benefícios'!$C70=0,0,SUM(AD71:AF71))</f>
        <v>0</v>
      </c>
      <c r="AH71" s="10">
        <f t="shared" si="14"/>
        <v>0</v>
      </c>
      <c r="AI71" s="10">
        <f t="shared" si="15"/>
        <v>0</v>
      </c>
      <c r="AJ71" s="10">
        <f>IF('Encargos e Benefícios'!$C70=0,0,$AF71+SUM(N71:P71)/$C71)</f>
        <v>0</v>
      </c>
      <c r="AK71" s="239">
        <f>IF('Encargos e Benefícios'!$C70=0,0,SUM(AH71:AJ71))</f>
        <v>0</v>
      </c>
      <c r="AL71" s="10">
        <f t="shared" si="16"/>
        <v>0</v>
      </c>
      <c r="AM71" s="10">
        <f t="shared" si="17"/>
        <v>0</v>
      </c>
      <c r="AN71" s="10">
        <f>IF('Encargos e Benefícios'!$C70=0,0,$AJ71+SUM(S71:U71)/$C71)</f>
        <v>0</v>
      </c>
      <c r="AO71" s="239">
        <f>IF('Encargos e Benefícios'!$C70=0,0,SUM(AL71:AN71))</f>
        <v>0</v>
      </c>
      <c r="AP71" s="59"/>
      <c r="AQ71" s="59"/>
    </row>
    <row r="72" spans="1:43" ht="12.75" hidden="1">
      <c r="A72" s="98">
        <v>66</v>
      </c>
      <c r="B72" s="11">
        <f>'Encargos e Benefícios'!B71</f>
        <v>0</v>
      </c>
      <c r="C72" s="8">
        <f>'Encargos e Benefícios'!C71</f>
        <v>0</v>
      </c>
      <c r="D72" s="68"/>
      <c r="E72" s="238"/>
      <c r="F72" s="236"/>
      <c r="G72" s="238"/>
      <c r="H72" s="262"/>
      <c r="I72" s="97"/>
      <c r="J72" s="97"/>
      <c r="K72" s="97"/>
      <c r="L72" s="238"/>
      <c r="M72" s="262"/>
      <c r="N72" s="97"/>
      <c r="O72" s="97"/>
      <c r="P72" s="269"/>
      <c r="Q72" s="238"/>
      <c r="R72" s="262"/>
      <c r="S72" s="97">
        <v>0</v>
      </c>
      <c r="T72" s="97">
        <v>0</v>
      </c>
      <c r="U72" s="269">
        <v>0</v>
      </c>
      <c r="V72" s="10">
        <f>'Encargos e Benefícios'!D71</f>
        <v>0</v>
      </c>
      <c r="W72" s="10">
        <f>IF('Encargos e Benefícios'!C71=0,0,'Encargos e Benefícios'!O71/'Encargos e Benefícios'!C71)</f>
        <v>0</v>
      </c>
      <c r="X72" s="271">
        <f>IF('Encargos e Benefícios'!C71=0,0,'Encargos e Benefícios'!U71/'Encargos e Benefícios'!C71)</f>
        <v>0</v>
      </c>
      <c r="Y72" s="272">
        <f>IF('Encargos e Benefícios'!C71=0,0,'Encargos e Benefícios'!V71/'Encargos e Benefícios'!C71)</f>
        <v>0</v>
      </c>
      <c r="Z72" s="59"/>
      <c r="AA72" s="58"/>
      <c r="AB72" s="58"/>
      <c r="AC72" s="59"/>
      <c r="AD72" s="10">
        <f t="shared" ref="AD72:AD106" si="18">V72*(1+H72)</f>
        <v>0</v>
      </c>
      <c r="AE72" s="10">
        <f t="shared" ref="AE72:AE106" si="19">$W72*(1+H72)</f>
        <v>0</v>
      </c>
      <c r="AF72" s="10">
        <f>IF('Encargos e Benefícios'!$C71=0,0,$X72+SUM(I72:K72)/$C72)</f>
        <v>0</v>
      </c>
      <c r="AG72" s="239">
        <f>IF('Encargos e Benefícios'!$C71=0,0,SUM(AD72:AF72))</f>
        <v>0</v>
      </c>
      <c r="AH72" s="10">
        <f t="shared" ref="AH72:AH106" si="20">AD72*(1+M72)</f>
        <v>0</v>
      </c>
      <c r="AI72" s="10">
        <f t="shared" ref="AI72:AI106" si="21">$AE72*(1+M72)</f>
        <v>0</v>
      </c>
      <c r="AJ72" s="10">
        <f>IF('Encargos e Benefícios'!$C71=0,0,$AF72+SUM(N72:P72)/$C72)</f>
        <v>0</v>
      </c>
      <c r="AK72" s="239">
        <f>IF('Encargos e Benefícios'!$C71=0,0,SUM(AH72:AJ72))</f>
        <v>0</v>
      </c>
      <c r="AL72" s="10">
        <f t="shared" ref="AL72:AL106" si="22">AH72*(1+R72)</f>
        <v>0</v>
      </c>
      <c r="AM72" s="10">
        <f t="shared" ref="AM72:AM106" si="23">$AI72*(1+R72)</f>
        <v>0</v>
      </c>
      <c r="AN72" s="10">
        <f>IF('Encargos e Benefícios'!$C71=0,0,$AJ72+SUM(S72:U72)/$C72)</f>
        <v>0</v>
      </c>
      <c r="AO72" s="239">
        <f>IF('Encargos e Benefícios'!$C71=0,0,SUM(AL72:AN72))</f>
        <v>0</v>
      </c>
      <c r="AP72" s="59"/>
      <c r="AQ72" s="59"/>
    </row>
    <row r="73" spans="1:43" ht="12.75" hidden="1">
      <c r="A73" s="98">
        <v>67</v>
      </c>
      <c r="B73" s="11">
        <f>'Encargos e Benefícios'!B72</f>
        <v>0</v>
      </c>
      <c r="C73" s="8">
        <f>'Encargos e Benefícios'!C72</f>
        <v>0</v>
      </c>
      <c r="D73" s="68"/>
      <c r="E73" s="238"/>
      <c r="F73" s="236"/>
      <c r="G73" s="238"/>
      <c r="H73" s="262"/>
      <c r="I73" s="97"/>
      <c r="J73" s="97"/>
      <c r="K73" s="97"/>
      <c r="L73" s="238"/>
      <c r="M73" s="262"/>
      <c r="N73" s="97"/>
      <c r="O73" s="97"/>
      <c r="P73" s="269"/>
      <c r="Q73" s="238"/>
      <c r="R73" s="262"/>
      <c r="S73" s="97">
        <v>0</v>
      </c>
      <c r="T73" s="97">
        <v>0</v>
      </c>
      <c r="U73" s="269">
        <v>0</v>
      </c>
      <c r="V73" s="10">
        <f>'Encargos e Benefícios'!D72</f>
        <v>0</v>
      </c>
      <c r="W73" s="10">
        <f>IF('Encargos e Benefícios'!C72=0,0,'Encargos e Benefícios'!O72/'Encargos e Benefícios'!C72)</f>
        <v>0</v>
      </c>
      <c r="X73" s="271">
        <f>IF('Encargos e Benefícios'!C72=0,0,'Encargos e Benefícios'!U72/'Encargos e Benefícios'!C72)</f>
        <v>0</v>
      </c>
      <c r="Y73" s="272">
        <f>IF('Encargos e Benefícios'!C72=0,0,'Encargos e Benefícios'!V72/'Encargos e Benefícios'!C72)</f>
        <v>0</v>
      </c>
      <c r="Z73" s="59"/>
      <c r="AA73" s="58"/>
      <c r="AB73" s="58"/>
      <c r="AC73" s="59"/>
      <c r="AD73" s="10">
        <f t="shared" si="18"/>
        <v>0</v>
      </c>
      <c r="AE73" s="10">
        <f t="shared" si="19"/>
        <v>0</v>
      </c>
      <c r="AF73" s="10">
        <f>IF('Encargos e Benefícios'!$C72=0,0,$X73+SUM(I73:K73)/$C73)</f>
        <v>0</v>
      </c>
      <c r="AG73" s="239">
        <f>IF('Encargos e Benefícios'!$C72=0,0,SUM(AD73:AF73))</f>
        <v>0</v>
      </c>
      <c r="AH73" s="10">
        <f t="shared" si="20"/>
        <v>0</v>
      </c>
      <c r="AI73" s="10">
        <f t="shared" si="21"/>
        <v>0</v>
      </c>
      <c r="AJ73" s="10">
        <f>IF('Encargos e Benefícios'!$C72=0,0,$AF73+SUM(N73:P73)/$C73)</f>
        <v>0</v>
      </c>
      <c r="AK73" s="239">
        <f>IF('Encargos e Benefícios'!$C72=0,0,SUM(AH73:AJ73))</f>
        <v>0</v>
      </c>
      <c r="AL73" s="10">
        <f t="shared" si="22"/>
        <v>0</v>
      </c>
      <c r="AM73" s="10">
        <f t="shared" si="23"/>
        <v>0</v>
      </c>
      <c r="AN73" s="10">
        <f>IF('Encargos e Benefícios'!$C72=0,0,$AJ73+SUM(S73:U73)/$C73)</f>
        <v>0</v>
      </c>
      <c r="AO73" s="239">
        <f>IF('Encargos e Benefícios'!$C72=0,0,SUM(AL73:AN73))</f>
        <v>0</v>
      </c>
      <c r="AP73" s="59"/>
      <c r="AQ73" s="59"/>
    </row>
    <row r="74" spans="1:43" ht="12.75" hidden="1">
      <c r="A74" s="98">
        <v>68</v>
      </c>
      <c r="B74" s="11">
        <f>'Encargos e Benefícios'!B73</f>
        <v>0</v>
      </c>
      <c r="C74" s="8">
        <f>'Encargos e Benefícios'!C73</f>
        <v>0</v>
      </c>
      <c r="D74" s="68"/>
      <c r="E74" s="238"/>
      <c r="F74" s="236"/>
      <c r="G74" s="238"/>
      <c r="H74" s="262"/>
      <c r="I74" s="97"/>
      <c r="J74" s="97"/>
      <c r="K74" s="97"/>
      <c r="L74" s="238"/>
      <c r="M74" s="262"/>
      <c r="N74" s="97"/>
      <c r="O74" s="97"/>
      <c r="P74" s="269"/>
      <c r="Q74" s="238"/>
      <c r="R74" s="262"/>
      <c r="S74" s="97">
        <v>0</v>
      </c>
      <c r="T74" s="97">
        <v>0</v>
      </c>
      <c r="U74" s="269">
        <v>0</v>
      </c>
      <c r="V74" s="10">
        <f>'Encargos e Benefícios'!D73</f>
        <v>0</v>
      </c>
      <c r="W74" s="10">
        <f>IF('Encargos e Benefícios'!C73=0,0,'Encargos e Benefícios'!O73/'Encargos e Benefícios'!C73)</f>
        <v>0</v>
      </c>
      <c r="X74" s="271">
        <f>IF('Encargos e Benefícios'!C73=0,0,'Encargos e Benefícios'!U73/'Encargos e Benefícios'!C73)</f>
        <v>0</v>
      </c>
      <c r="Y74" s="272">
        <f>IF('Encargos e Benefícios'!C73=0,0,'Encargos e Benefícios'!V73/'Encargos e Benefícios'!C73)</f>
        <v>0</v>
      </c>
      <c r="Z74" s="59"/>
      <c r="AA74" s="58"/>
      <c r="AB74" s="58"/>
      <c r="AC74" s="59"/>
      <c r="AD74" s="10">
        <f t="shared" si="18"/>
        <v>0</v>
      </c>
      <c r="AE74" s="10">
        <f t="shared" si="19"/>
        <v>0</v>
      </c>
      <c r="AF74" s="10">
        <f>IF('Encargos e Benefícios'!$C73=0,0,$X74+SUM(I74:K74)/$C74)</f>
        <v>0</v>
      </c>
      <c r="AG74" s="239">
        <f>IF('Encargos e Benefícios'!$C73=0,0,SUM(AD74:AF74))</f>
        <v>0</v>
      </c>
      <c r="AH74" s="10">
        <f t="shared" si="20"/>
        <v>0</v>
      </c>
      <c r="AI74" s="10">
        <f t="shared" si="21"/>
        <v>0</v>
      </c>
      <c r="AJ74" s="10">
        <f>IF('Encargos e Benefícios'!$C73=0,0,$AF74+SUM(N74:P74)/$C74)</f>
        <v>0</v>
      </c>
      <c r="AK74" s="239">
        <f>IF('Encargos e Benefícios'!$C73=0,0,SUM(AH74:AJ74))</f>
        <v>0</v>
      </c>
      <c r="AL74" s="10">
        <f t="shared" si="22"/>
        <v>0</v>
      </c>
      <c r="AM74" s="10">
        <f t="shared" si="23"/>
        <v>0</v>
      </c>
      <c r="AN74" s="10">
        <f>IF('Encargos e Benefícios'!$C73=0,0,$AJ74+SUM(S74:U74)/$C74)</f>
        <v>0</v>
      </c>
      <c r="AO74" s="239">
        <f>IF('Encargos e Benefícios'!$C73=0,0,SUM(AL74:AN74))</f>
        <v>0</v>
      </c>
      <c r="AP74" s="59"/>
      <c r="AQ74" s="59"/>
    </row>
    <row r="75" spans="1:43" ht="12.75" hidden="1">
      <c r="A75" s="98">
        <v>69</v>
      </c>
      <c r="B75" s="11">
        <f>'Encargos e Benefícios'!B74</f>
        <v>0</v>
      </c>
      <c r="C75" s="8">
        <f>'Encargos e Benefícios'!C74</f>
        <v>0</v>
      </c>
      <c r="D75" s="68"/>
      <c r="E75" s="238"/>
      <c r="F75" s="236"/>
      <c r="G75" s="238"/>
      <c r="H75" s="262"/>
      <c r="I75" s="97"/>
      <c r="J75" s="97"/>
      <c r="K75" s="97"/>
      <c r="L75" s="238"/>
      <c r="M75" s="262"/>
      <c r="N75" s="97"/>
      <c r="O75" s="97"/>
      <c r="P75" s="269"/>
      <c r="Q75" s="238"/>
      <c r="R75" s="262"/>
      <c r="S75" s="97">
        <v>0</v>
      </c>
      <c r="T75" s="97">
        <v>0</v>
      </c>
      <c r="U75" s="269">
        <v>0</v>
      </c>
      <c r="V75" s="10">
        <f>'Encargos e Benefícios'!D74</f>
        <v>0</v>
      </c>
      <c r="W75" s="10">
        <f>IF('Encargos e Benefícios'!C74=0,0,'Encargos e Benefícios'!O74/'Encargos e Benefícios'!C74)</f>
        <v>0</v>
      </c>
      <c r="X75" s="271">
        <f>IF('Encargos e Benefícios'!C74=0,0,'Encargos e Benefícios'!U74/'Encargos e Benefícios'!C74)</f>
        <v>0</v>
      </c>
      <c r="Y75" s="272">
        <f>IF('Encargos e Benefícios'!C74=0,0,'Encargos e Benefícios'!V74/'Encargos e Benefícios'!C74)</f>
        <v>0</v>
      </c>
      <c r="Z75" s="59"/>
      <c r="AA75" s="58"/>
      <c r="AB75" s="58"/>
      <c r="AC75" s="59"/>
      <c r="AD75" s="10">
        <f t="shared" si="18"/>
        <v>0</v>
      </c>
      <c r="AE75" s="10">
        <f t="shared" si="19"/>
        <v>0</v>
      </c>
      <c r="AF75" s="10">
        <f>IF('Encargos e Benefícios'!$C74=0,0,$X75+SUM(I75:K75)/$C75)</f>
        <v>0</v>
      </c>
      <c r="AG75" s="239">
        <f>IF('Encargos e Benefícios'!$C74=0,0,SUM(AD75:AF75))</f>
        <v>0</v>
      </c>
      <c r="AH75" s="10">
        <f t="shared" si="20"/>
        <v>0</v>
      </c>
      <c r="AI75" s="10">
        <f t="shared" si="21"/>
        <v>0</v>
      </c>
      <c r="AJ75" s="10">
        <f>IF('Encargos e Benefícios'!$C74=0,0,$AF75+SUM(N75:P75)/$C75)</f>
        <v>0</v>
      </c>
      <c r="AK75" s="239">
        <f>IF('Encargos e Benefícios'!$C74=0,0,SUM(AH75:AJ75))</f>
        <v>0</v>
      </c>
      <c r="AL75" s="10">
        <f t="shared" si="22"/>
        <v>0</v>
      </c>
      <c r="AM75" s="10">
        <f t="shared" si="23"/>
        <v>0</v>
      </c>
      <c r="AN75" s="10">
        <f>IF('Encargos e Benefícios'!$C74=0,0,$AJ75+SUM(S75:U75)/$C75)</f>
        <v>0</v>
      </c>
      <c r="AO75" s="239">
        <f>IF('Encargos e Benefícios'!$C74=0,0,SUM(AL75:AN75))</f>
        <v>0</v>
      </c>
      <c r="AP75" s="59"/>
      <c r="AQ75" s="59"/>
    </row>
    <row r="76" spans="1:43" ht="12.75" hidden="1">
      <c r="A76" s="98">
        <v>70</v>
      </c>
      <c r="B76" s="11">
        <f>'Encargos e Benefícios'!B75</f>
        <v>0</v>
      </c>
      <c r="C76" s="8">
        <f>'Encargos e Benefícios'!C75</f>
        <v>0</v>
      </c>
      <c r="D76" s="68"/>
      <c r="E76" s="238"/>
      <c r="F76" s="236"/>
      <c r="G76" s="238"/>
      <c r="H76" s="262"/>
      <c r="I76" s="97"/>
      <c r="J76" s="97"/>
      <c r="K76" s="97"/>
      <c r="L76" s="238"/>
      <c r="M76" s="262"/>
      <c r="N76" s="97"/>
      <c r="O76" s="97"/>
      <c r="P76" s="269"/>
      <c r="Q76" s="238"/>
      <c r="R76" s="262"/>
      <c r="S76" s="97">
        <v>0</v>
      </c>
      <c r="T76" s="97">
        <v>0</v>
      </c>
      <c r="U76" s="269">
        <v>0</v>
      </c>
      <c r="V76" s="10">
        <f>'Encargos e Benefícios'!D75</f>
        <v>0</v>
      </c>
      <c r="W76" s="10">
        <f>IF('Encargos e Benefícios'!C75=0,0,'Encargos e Benefícios'!O75/'Encargos e Benefícios'!C75)</f>
        <v>0</v>
      </c>
      <c r="X76" s="271">
        <f>IF('Encargos e Benefícios'!C75=0,0,'Encargos e Benefícios'!U75/'Encargos e Benefícios'!C75)</f>
        <v>0</v>
      </c>
      <c r="Y76" s="272">
        <f>IF('Encargos e Benefícios'!C75=0,0,'Encargos e Benefícios'!V75/'Encargos e Benefícios'!C75)</f>
        <v>0</v>
      </c>
      <c r="Z76" s="59"/>
      <c r="AA76" s="58"/>
      <c r="AB76" s="58"/>
      <c r="AC76" s="59"/>
      <c r="AD76" s="10">
        <f t="shared" si="18"/>
        <v>0</v>
      </c>
      <c r="AE76" s="10">
        <f t="shared" si="19"/>
        <v>0</v>
      </c>
      <c r="AF76" s="10">
        <f>IF('Encargos e Benefícios'!$C75=0,0,$X76+SUM(I76:K76)/$C76)</f>
        <v>0</v>
      </c>
      <c r="AG76" s="239">
        <f>IF('Encargos e Benefícios'!$C75=0,0,SUM(AD76:AF76))</f>
        <v>0</v>
      </c>
      <c r="AH76" s="10">
        <f t="shared" si="20"/>
        <v>0</v>
      </c>
      <c r="AI76" s="10">
        <f t="shared" si="21"/>
        <v>0</v>
      </c>
      <c r="AJ76" s="10">
        <f>IF('Encargos e Benefícios'!$C75=0,0,$AF76+SUM(N76:P76)/$C76)</f>
        <v>0</v>
      </c>
      <c r="AK76" s="239">
        <f>IF('Encargos e Benefícios'!$C75=0,0,SUM(AH76:AJ76))</f>
        <v>0</v>
      </c>
      <c r="AL76" s="10">
        <f t="shared" si="22"/>
        <v>0</v>
      </c>
      <c r="AM76" s="10">
        <f t="shared" si="23"/>
        <v>0</v>
      </c>
      <c r="AN76" s="10">
        <f>IF('Encargos e Benefícios'!$C75=0,0,$AJ76+SUM(S76:U76)/$C76)</f>
        <v>0</v>
      </c>
      <c r="AO76" s="239">
        <f>IF('Encargos e Benefícios'!$C75=0,0,SUM(AL76:AN76))</f>
        <v>0</v>
      </c>
      <c r="AP76" s="59"/>
      <c r="AQ76" s="59"/>
    </row>
    <row r="77" spans="1:43" ht="12.75" hidden="1">
      <c r="A77" s="98">
        <v>71</v>
      </c>
      <c r="B77" s="11">
        <f>'Encargos e Benefícios'!B76</f>
        <v>0</v>
      </c>
      <c r="C77" s="8">
        <f>'Encargos e Benefícios'!C76</f>
        <v>0</v>
      </c>
      <c r="D77" s="68"/>
      <c r="E77" s="238"/>
      <c r="F77" s="236"/>
      <c r="G77" s="238"/>
      <c r="H77" s="262"/>
      <c r="I77" s="97"/>
      <c r="J77" s="97"/>
      <c r="K77" s="97"/>
      <c r="L77" s="238"/>
      <c r="M77" s="262"/>
      <c r="N77" s="97"/>
      <c r="O77" s="97"/>
      <c r="P77" s="269"/>
      <c r="Q77" s="238"/>
      <c r="R77" s="262"/>
      <c r="S77" s="97">
        <v>0</v>
      </c>
      <c r="T77" s="97">
        <v>0</v>
      </c>
      <c r="U77" s="269">
        <v>0</v>
      </c>
      <c r="V77" s="10">
        <f>'Encargos e Benefícios'!D76</f>
        <v>0</v>
      </c>
      <c r="W77" s="10">
        <f>IF('Encargos e Benefícios'!C76=0,0,'Encargos e Benefícios'!O76/'Encargos e Benefícios'!C76)</f>
        <v>0</v>
      </c>
      <c r="X77" s="271">
        <f>IF('Encargos e Benefícios'!C76=0,0,'Encargos e Benefícios'!U76/'Encargos e Benefícios'!C76)</f>
        <v>0</v>
      </c>
      <c r="Y77" s="272">
        <f>IF('Encargos e Benefícios'!C76=0,0,'Encargos e Benefícios'!V76/'Encargos e Benefícios'!C76)</f>
        <v>0</v>
      </c>
      <c r="Z77" s="59"/>
      <c r="AA77" s="58"/>
      <c r="AB77" s="58"/>
      <c r="AC77" s="59"/>
      <c r="AD77" s="10">
        <f t="shared" si="18"/>
        <v>0</v>
      </c>
      <c r="AE77" s="10">
        <f t="shared" si="19"/>
        <v>0</v>
      </c>
      <c r="AF77" s="10">
        <f>IF('Encargos e Benefícios'!$C76=0,0,$X77+SUM(I77:K77)/$C77)</f>
        <v>0</v>
      </c>
      <c r="AG77" s="239">
        <f>IF('Encargos e Benefícios'!$C76=0,0,SUM(AD77:AF77))</f>
        <v>0</v>
      </c>
      <c r="AH77" s="10">
        <f t="shared" si="20"/>
        <v>0</v>
      </c>
      <c r="AI77" s="10">
        <f t="shared" si="21"/>
        <v>0</v>
      </c>
      <c r="AJ77" s="10">
        <f>IF('Encargos e Benefícios'!$C76=0,0,$AF77+SUM(N77:P77)/$C77)</f>
        <v>0</v>
      </c>
      <c r="AK77" s="239">
        <f>IF('Encargos e Benefícios'!$C76=0,0,SUM(AH77:AJ77))</f>
        <v>0</v>
      </c>
      <c r="AL77" s="10">
        <f t="shared" si="22"/>
        <v>0</v>
      </c>
      <c r="AM77" s="10">
        <f t="shared" si="23"/>
        <v>0</v>
      </c>
      <c r="AN77" s="10">
        <f>IF('Encargos e Benefícios'!$C76=0,0,$AJ77+SUM(S77:U77)/$C77)</f>
        <v>0</v>
      </c>
      <c r="AO77" s="239">
        <f>IF('Encargos e Benefícios'!$C76=0,0,SUM(AL77:AN77))</f>
        <v>0</v>
      </c>
      <c r="AP77" s="59"/>
      <c r="AQ77" s="59"/>
    </row>
    <row r="78" spans="1:43" ht="12.75" hidden="1">
      <c r="A78" s="98">
        <v>72</v>
      </c>
      <c r="B78" s="11">
        <f>'Encargos e Benefícios'!B77</f>
        <v>0</v>
      </c>
      <c r="C78" s="8">
        <f>'Encargos e Benefícios'!C77</f>
        <v>0</v>
      </c>
      <c r="D78" s="68"/>
      <c r="E78" s="238"/>
      <c r="F78" s="236"/>
      <c r="G78" s="238"/>
      <c r="H78" s="262"/>
      <c r="I78" s="97"/>
      <c r="J78" s="97"/>
      <c r="K78" s="97"/>
      <c r="L78" s="238"/>
      <c r="M78" s="262"/>
      <c r="N78" s="97"/>
      <c r="O78" s="97"/>
      <c r="P78" s="269"/>
      <c r="Q78" s="238"/>
      <c r="R78" s="262"/>
      <c r="S78" s="97">
        <v>0</v>
      </c>
      <c r="T78" s="97">
        <v>0</v>
      </c>
      <c r="U78" s="269">
        <v>0</v>
      </c>
      <c r="V78" s="10">
        <f>'Encargos e Benefícios'!D77</f>
        <v>0</v>
      </c>
      <c r="W78" s="10">
        <f>IF('Encargos e Benefícios'!C77=0,0,'Encargos e Benefícios'!O77/'Encargos e Benefícios'!C77)</f>
        <v>0</v>
      </c>
      <c r="X78" s="271">
        <f>IF('Encargos e Benefícios'!C77=0,0,'Encargos e Benefícios'!U77/'Encargos e Benefícios'!C77)</f>
        <v>0</v>
      </c>
      <c r="Y78" s="272">
        <f>IF('Encargos e Benefícios'!C77=0,0,'Encargos e Benefícios'!V77/'Encargos e Benefícios'!C77)</f>
        <v>0</v>
      </c>
      <c r="Z78" s="59"/>
      <c r="AA78" s="58"/>
      <c r="AB78" s="58"/>
      <c r="AC78" s="59"/>
      <c r="AD78" s="10">
        <f t="shared" si="18"/>
        <v>0</v>
      </c>
      <c r="AE78" s="10">
        <f t="shared" si="19"/>
        <v>0</v>
      </c>
      <c r="AF78" s="10">
        <f>IF('Encargos e Benefícios'!$C77=0,0,$X78+SUM(I78:K78)/$C78)</f>
        <v>0</v>
      </c>
      <c r="AG78" s="239">
        <f>IF('Encargos e Benefícios'!$C77=0,0,SUM(AD78:AF78))</f>
        <v>0</v>
      </c>
      <c r="AH78" s="10">
        <f t="shared" si="20"/>
        <v>0</v>
      </c>
      <c r="AI78" s="10">
        <f t="shared" si="21"/>
        <v>0</v>
      </c>
      <c r="AJ78" s="10">
        <f>IF('Encargos e Benefícios'!$C77=0,0,$AF78+SUM(N78:P78)/$C78)</f>
        <v>0</v>
      </c>
      <c r="AK78" s="239">
        <f>IF('Encargos e Benefícios'!$C77=0,0,SUM(AH78:AJ78))</f>
        <v>0</v>
      </c>
      <c r="AL78" s="10">
        <f t="shared" si="22"/>
        <v>0</v>
      </c>
      <c r="AM78" s="10">
        <f t="shared" si="23"/>
        <v>0</v>
      </c>
      <c r="AN78" s="10">
        <f>IF('Encargos e Benefícios'!$C77=0,0,$AJ78+SUM(S78:U78)/$C78)</f>
        <v>0</v>
      </c>
      <c r="AO78" s="239">
        <f>IF('Encargos e Benefícios'!$C77=0,0,SUM(AL78:AN78))</f>
        <v>0</v>
      </c>
      <c r="AP78" s="59"/>
      <c r="AQ78" s="59"/>
    </row>
    <row r="79" spans="1:43" ht="12.75" hidden="1">
      <c r="A79" s="98">
        <v>73</v>
      </c>
      <c r="B79" s="11">
        <f>'Encargos e Benefícios'!B78</f>
        <v>0</v>
      </c>
      <c r="C79" s="8">
        <f>'Encargos e Benefícios'!C78</f>
        <v>0</v>
      </c>
      <c r="D79" s="68"/>
      <c r="E79" s="238"/>
      <c r="F79" s="236"/>
      <c r="G79" s="238"/>
      <c r="H79" s="262"/>
      <c r="I79" s="97"/>
      <c r="J79" s="97"/>
      <c r="K79" s="97"/>
      <c r="L79" s="238"/>
      <c r="M79" s="262"/>
      <c r="N79" s="97"/>
      <c r="O79" s="97"/>
      <c r="P79" s="269"/>
      <c r="Q79" s="238"/>
      <c r="R79" s="262"/>
      <c r="S79" s="97">
        <v>0</v>
      </c>
      <c r="T79" s="97">
        <v>0</v>
      </c>
      <c r="U79" s="269">
        <v>0</v>
      </c>
      <c r="V79" s="10">
        <f>'Encargos e Benefícios'!D78</f>
        <v>0</v>
      </c>
      <c r="W79" s="10">
        <f>IF('Encargos e Benefícios'!C78=0,0,'Encargos e Benefícios'!O78/'Encargos e Benefícios'!C78)</f>
        <v>0</v>
      </c>
      <c r="X79" s="271">
        <f>IF('Encargos e Benefícios'!C78=0,0,'Encargos e Benefícios'!U78/'Encargos e Benefícios'!C78)</f>
        <v>0</v>
      </c>
      <c r="Y79" s="272">
        <f>IF('Encargos e Benefícios'!C78=0,0,'Encargos e Benefícios'!V78/'Encargos e Benefícios'!C78)</f>
        <v>0</v>
      </c>
      <c r="Z79" s="59"/>
      <c r="AA79" s="58"/>
      <c r="AB79" s="58"/>
      <c r="AC79" s="59"/>
      <c r="AD79" s="10">
        <f t="shared" si="18"/>
        <v>0</v>
      </c>
      <c r="AE79" s="10">
        <f t="shared" si="19"/>
        <v>0</v>
      </c>
      <c r="AF79" s="10">
        <f>IF('Encargos e Benefícios'!$C78=0,0,$X79+SUM(I79:K79)/$C79)</f>
        <v>0</v>
      </c>
      <c r="AG79" s="239">
        <f>IF('Encargos e Benefícios'!$C78=0,0,SUM(AD79:AF79))</f>
        <v>0</v>
      </c>
      <c r="AH79" s="10">
        <f t="shared" si="20"/>
        <v>0</v>
      </c>
      <c r="AI79" s="10">
        <f t="shared" si="21"/>
        <v>0</v>
      </c>
      <c r="AJ79" s="10">
        <f>IF('Encargos e Benefícios'!$C78=0,0,$AF79+SUM(N79:P79)/$C79)</f>
        <v>0</v>
      </c>
      <c r="AK79" s="239">
        <f>IF('Encargos e Benefícios'!$C78=0,0,SUM(AH79:AJ79))</f>
        <v>0</v>
      </c>
      <c r="AL79" s="10">
        <f t="shared" si="22"/>
        <v>0</v>
      </c>
      <c r="AM79" s="10">
        <f t="shared" si="23"/>
        <v>0</v>
      </c>
      <c r="AN79" s="10">
        <f>IF('Encargos e Benefícios'!$C78=0,0,$AJ79+SUM(S79:U79)/$C79)</f>
        <v>0</v>
      </c>
      <c r="AO79" s="239">
        <f>IF('Encargos e Benefícios'!$C78=0,0,SUM(AL79:AN79))</f>
        <v>0</v>
      </c>
      <c r="AP79" s="59"/>
      <c r="AQ79" s="59"/>
    </row>
    <row r="80" spans="1:43" ht="12.75" hidden="1">
      <c r="A80" s="98">
        <v>74</v>
      </c>
      <c r="B80" s="11">
        <f>'Encargos e Benefícios'!B79</f>
        <v>0</v>
      </c>
      <c r="C80" s="8">
        <f>'Encargos e Benefícios'!C79</f>
        <v>0</v>
      </c>
      <c r="D80" s="68"/>
      <c r="E80" s="238"/>
      <c r="F80" s="236"/>
      <c r="G80" s="238"/>
      <c r="H80" s="262"/>
      <c r="I80" s="97"/>
      <c r="J80" s="97"/>
      <c r="K80" s="97"/>
      <c r="L80" s="238"/>
      <c r="M80" s="262"/>
      <c r="N80" s="97"/>
      <c r="O80" s="97"/>
      <c r="P80" s="269"/>
      <c r="Q80" s="238"/>
      <c r="R80" s="262"/>
      <c r="S80" s="97">
        <v>0</v>
      </c>
      <c r="T80" s="97">
        <v>0</v>
      </c>
      <c r="U80" s="269">
        <v>0</v>
      </c>
      <c r="V80" s="10">
        <f>'Encargos e Benefícios'!D79</f>
        <v>0</v>
      </c>
      <c r="W80" s="10">
        <f>IF('Encargos e Benefícios'!C79=0,0,'Encargos e Benefícios'!O79/'Encargos e Benefícios'!C79)</f>
        <v>0</v>
      </c>
      <c r="X80" s="271">
        <f>IF('Encargos e Benefícios'!C79=0,0,'Encargos e Benefícios'!U79/'Encargos e Benefícios'!C79)</f>
        <v>0</v>
      </c>
      <c r="Y80" s="272">
        <f>IF('Encargos e Benefícios'!C79=0,0,'Encargos e Benefícios'!V79/'Encargos e Benefícios'!C79)</f>
        <v>0</v>
      </c>
      <c r="Z80" s="59"/>
      <c r="AA80" s="58"/>
      <c r="AB80" s="58"/>
      <c r="AC80" s="59"/>
      <c r="AD80" s="10">
        <f t="shared" si="18"/>
        <v>0</v>
      </c>
      <c r="AE80" s="10">
        <f t="shared" si="19"/>
        <v>0</v>
      </c>
      <c r="AF80" s="10">
        <f>IF('Encargos e Benefícios'!$C79=0,0,$X80+SUM(I80:K80)/$C80)</f>
        <v>0</v>
      </c>
      <c r="AG80" s="239">
        <f>IF('Encargos e Benefícios'!$C79=0,0,SUM(AD80:AF80))</f>
        <v>0</v>
      </c>
      <c r="AH80" s="10">
        <f t="shared" si="20"/>
        <v>0</v>
      </c>
      <c r="AI80" s="10">
        <f t="shared" si="21"/>
        <v>0</v>
      </c>
      <c r="AJ80" s="10">
        <f>IF('Encargos e Benefícios'!$C79=0,0,$AF80+SUM(N80:P80)/$C80)</f>
        <v>0</v>
      </c>
      <c r="AK80" s="239">
        <f>IF('Encargos e Benefícios'!$C79=0,0,SUM(AH80:AJ80))</f>
        <v>0</v>
      </c>
      <c r="AL80" s="10">
        <f t="shared" si="22"/>
        <v>0</v>
      </c>
      <c r="AM80" s="10">
        <f t="shared" si="23"/>
        <v>0</v>
      </c>
      <c r="AN80" s="10">
        <f>IF('Encargos e Benefícios'!$C79=0,0,$AJ80+SUM(S80:U80)/$C80)</f>
        <v>0</v>
      </c>
      <c r="AO80" s="239">
        <f>IF('Encargos e Benefícios'!$C79=0,0,SUM(AL80:AN80))</f>
        <v>0</v>
      </c>
      <c r="AP80" s="59"/>
      <c r="AQ80" s="59"/>
    </row>
    <row r="81" spans="1:43" ht="12.75" hidden="1">
      <c r="A81" s="98">
        <v>75</v>
      </c>
      <c r="B81" s="11">
        <f>'Encargos e Benefícios'!B80</f>
        <v>0</v>
      </c>
      <c r="C81" s="8">
        <f>'Encargos e Benefícios'!C80</f>
        <v>0</v>
      </c>
      <c r="D81" s="68"/>
      <c r="E81" s="238"/>
      <c r="F81" s="236"/>
      <c r="G81" s="238"/>
      <c r="H81" s="262"/>
      <c r="I81" s="97"/>
      <c r="J81" s="97"/>
      <c r="K81" s="97"/>
      <c r="L81" s="238"/>
      <c r="M81" s="262"/>
      <c r="N81" s="97"/>
      <c r="O81" s="97"/>
      <c r="P81" s="269"/>
      <c r="Q81" s="238"/>
      <c r="R81" s="262"/>
      <c r="S81" s="97">
        <v>0</v>
      </c>
      <c r="T81" s="97">
        <v>0</v>
      </c>
      <c r="U81" s="269">
        <v>0</v>
      </c>
      <c r="V81" s="10">
        <f>'Encargos e Benefícios'!D80</f>
        <v>0</v>
      </c>
      <c r="W81" s="10">
        <f>IF('Encargos e Benefícios'!C80=0,0,'Encargos e Benefícios'!O80/'Encargos e Benefícios'!C80)</f>
        <v>0</v>
      </c>
      <c r="X81" s="271">
        <f>IF('Encargos e Benefícios'!C80=0,0,'Encargos e Benefícios'!U80/'Encargos e Benefícios'!C80)</f>
        <v>0</v>
      </c>
      <c r="Y81" s="272">
        <f>IF('Encargos e Benefícios'!C80=0,0,'Encargos e Benefícios'!V80/'Encargos e Benefícios'!C80)</f>
        <v>0</v>
      </c>
      <c r="Z81" s="59"/>
      <c r="AA81" s="58"/>
      <c r="AB81" s="58"/>
      <c r="AC81" s="59"/>
      <c r="AD81" s="10">
        <f t="shared" si="18"/>
        <v>0</v>
      </c>
      <c r="AE81" s="10">
        <f t="shared" si="19"/>
        <v>0</v>
      </c>
      <c r="AF81" s="10">
        <f>IF('Encargos e Benefícios'!$C80=0,0,$X81+SUM(I81:K81)/$C81)</f>
        <v>0</v>
      </c>
      <c r="AG81" s="239">
        <f>IF('Encargos e Benefícios'!$C80=0,0,SUM(AD81:AF81))</f>
        <v>0</v>
      </c>
      <c r="AH81" s="10">
        <f t="shared" si="20"/>
        <v>0</v>
      </c>
      <c r="AI81" s="10">
        <f t="shared" si="21"/>
        <v>0</v>
      </c>
      <c r="AJ81" s="10">
        <f>IF('Encargos e Benefícios'!$C80=0,0,$AF81+SUM(N81:P81)/$C81)</f>
        <v>0</v>
      </c>
      <c r="AK81" s="239">
        <f>IF('Encargos e Benefícios'!$C80=0,0,SUM(AH81:AJ81))</f>
        <v>0</v>
      </c>
      <c r="AL81" s="10">
        <f t="shared" si="22"/>
        <v>0</v>
      </c>
      <c r="AM81" s="10">
        <f t="shared" si="23"/>
        <v>0</v>
      </c>
      <c r="AN81" s="10">
        <f>IF('Encargos e Benefícios'!$C80=0,0,$AJ81+SUM(S81:U81)/$C81)</f>
        <v>0</v>
      </c>
      <c r="AO81" s="239">
        <f>IF('Encargos e Benefícios'!$C80=0,0,SUM(AL81:AN81))</f>
        <v>0</v>
      </c>
      <c r="AP81" s="59"/>
      <c r="AQ81" s="59"/>
    </row>
    <row r="82" spans="1:43" ht="12.75" hidden="1">
      <c r="A82" s="98">
        <v>76</v>
      </c>
      <c r="B82" s="11">
        <f>'Encargos e Benefícios'!B81</f>
        <v>0</v>
      </c>
      <c r="C82" s="8">
        <f>'Encargos e Benefícios'!C81</f>
        <v>0</v>
      </c>
      <c r="D82" s="68"/>
      <c r="E82" s="238"/>
      <c r="F82" s="236"/>
      <c r="G82" s="238"/>
      <c r="H82" s="262"/>
      <c r="I82" s="97"/>
      <c r="J82" s="97"/>
      <c r="K82" s="97"/>
      <c r="L82" s="238"/>
      <c r="M82" s="262"/>
      <c r="N82" s="97"/>
      <c r="O82" s="97"/>
      <c r="P82" s="269"/>
      <c r="Q82" s="238"/>
      <c r="R82" s="262"/>
      <c r="S82" s="97">
        <v>0</v>
      </c>
      <c r="T82" s="97">
        <v>0</v>
      </c>
      <c r="U82" s="269">
        <v>0</v>
      </c>
      <c r="V82" s="10">
        <f>'Encargos e Benefícios'!D81</f>
        <v>0</v>
      </c>
      <c r="W82" s="10">
        <f>IF('Encargos e Benefícios'!C81=0,0,'Encargos e Benefícios'!O81/'Encargos e Benefícios'!C81)</f>
        <v>0</v>
      </c>
      <c r="X82" s="271">
        <f>IF('Encargos e Benefícios'!C81=0,0,'Encargos e Benefícios'!U81/'Encargos e Benefícios'!C81)</f>
        <v>0</v>
      </c>
      <c r="Y82" s="272">
        <f>IF('Encargos e Benefícios'!C81=0,0,'Encargos e Benefícios'!V81/'Encargos e Benefícios'!C81)</f>
        <v>0</v>
      </c>
      <c r="Z82" s="59"/>
      <c r="AA82" s="58"/>
      <c r="AB82" s="58"/>
      <c r="AC82" s="59"/>
      <c r="AD82" s="10">
        <f t="shared" si="18"/>
        <v>0</v>
      </c>
      <c r="AE82" s="10">
        <f t="shared" si="19"/>
        <v>0</v>
      </c>
      <c r="AF82" s="10">
        <f>IF('Encargos e Benefícios'!$C81=0,0,$X82+SUM(I82:K82)/$C82)</f>
        <v>0</v>
      </c>
      <c r="AG82" s="239">
        <f>IF('Encargos e Benefícios'!$C81=0,0,SUM(AD82:AF82))</f>
        <v>0</v>
      </c>
      <c r="AH82" s="10">
        <f t="shared" si="20"/>
        <v>0</v>
      </c>
      <c r="AI82" s="10">
        <f t="shared" si="21"/>
        <v>0</v>
      </c>
      <c r="AJ82" s="10">
        <f>IF('Encargos e Benefícios'!$C81=0,0,$AF82+SUM(N82:P82)/$C82)</f>
        <v>0</v>
      </c>
      <c r="AK82" s="239">
        <f>IF('Encargos e Benefícios'!$C81=0,0,SUM(AH82:AJ82))</f>
        <v>0</v>
      </c>
      <c r="AL82" s="10">
        <f t="shared" si="22"/>
        <v>0</v>
      </c>
      <c r="AM82" s="10">
        <f t="shared" si="23"/>
        <v>0</v>
      </c>
      <c r="AN82" s="10">
        <f>IF('Encargos e Benefícios'!$C81=0,0,$AJ82+SUM(S82:U82)/$C82)</f>
        <v>0</v>
      </c>
      <c r="AO82" s="239">
        <f>IF('Encargos e Benefícios'!$C81=0,0,SUM(AL82:AN82))</f>
        <v>0</v>
      </c>
      <c r="AP82" s="59"/>
      <c r="AQ82" s="59"/>
    </row>
    <row r="83" spans="1:43" ht="12.75" hidden="1">
      <c r="A83" s="98">
        <v>77</v>
      </c>
      <c r="B83" s="11">
        <f>'Encargos e Benefícios'!B82</f>
        <v>0</v>
      </c>
      <c r="C83" s="8">
        <f>'Encargos e Benefícios'!C82</f>
        <v>0</v>
      </c>
      <c r="D83" s="68"/>
      <c r="E83" s="238"/>
      <c r="F83" s="236"/>
      <c r="G83" s="238"/>
      <c r="H83" s="262"/>
      <c r="I83" s="97"/>
      <c r="J83" s="97"/>
      <c r="K83" s="97"/>
      <c r="L83" s="238"/>
      <c r="M83" s="262"/>
      <c r="N83" s="97"/>
      <c r="O83" s="97"/>
      <c r="P83" s="269"/>
      <c r="Q83" s="238"/>
      <c r="R83" s="262"/>
      <c r="S83" s="97">
        <v>0</v>
      </c>
      <c r="T83" s="97">
        <v>0</v>
      </c>
      <c r="U83" s="269">
        <v>0</v>
      </c>
      <c r="V83" s="10">
        <f>'Encargos e Benefícios'!D82</f>
        <v>0</v>
      </c>
      <c r="W83" s="10">
        <f>IF('Encargos e Benefícios'!C82=0,0,'Encargos e Benefícios'!O82/'Encargos e Benefícios'!C82)</f>
        <v>0</v>
      </c>
      <c r="X83" s="271">
        <f>IF('Encargos e Benefícios'!C82=0,0,'Encargos e Benefícios'!U82/'Encargos e Benefícios'!C82)</f>
        <v>0</v>
      </c>
      <c r="Y83" s="272">
        <f>IF('Encargos e Benefícios'!C82=0,0,'Encargos e Benefícios'!V82/'Encargos e Benefícios'!C82)</f>
        <v>0</v>
      </c>
      <c r="Z83" s="59"/>
      <c r="AA83" s="58"/>
      <c r="AB83" s="58"/>
      <c r="AC83" s="59"/>
      <c r="AD83" s="10">
        <f t="shared" si="18"/>
        <v>0</v>
      </c>
      <c r="AE83" s="10">
        <f t="shared" si="19"/>
        <v>0</v>
      </c>
      <c r="AF83" s="10">
        <f>IF('Encargos e Benefícios'!$C82=0,0,$X83+SUM(I83:K83)/$C83)</f>
        <v>0</v>
      </c>
      <c r="AG83" s="239">
        <f>IF('Encargos e Benefícios'!$C82=0,0,SUM(AD83:AF83))</f>
        <v>0</v>
      </c>
      <c r="AH83" s="10">
        <f t="shared" si="20"/>
        <v>0</v>
      </c>
      <c r="AI83" s="10">
        <f t="shared" si="21"/>
        <v>0</v>
      </c>
      <c r="AJ83" s="10">
        <f>IF('Encargos e Benefícios'!$C82=0,0,$AF83+SUM(N83:P83)/$C83)</f>
        <v>0</v>
      </c>
      <c r="AK83" s="239">
        <f>IF('Encargos e Benefícios'!$C82=0,0,SUM(AH83:AJ83))</f>
        <v>0</v>
      </c>
      <c r="AL83" s="10">
        <f t="shared" si="22"/>
        <v>0</v>
      </c>
      <c r="AM83" s="10">
        <f t="shared" si="23"/>
        <v>0</v>
      </c>
      <c r="AN83" s="10">
        <f>IF('Encargos e Benefícios'!$C82=0,0,$AJ83+SUM(S83:U83)/$C83)</f>
        <v>0</v>
      </c>
      <c r="AO83" s="239">
        <f>IF('Encargos e Benefícios'!$C82=0,0,SUM(AL83:AN83))</f>
        <v>0</v>
      </c>
      <c r="AP83" s="59"/>
      <c r="AQ83" s="59"/>
    </row>
    <row r="84" spans="1:43" ht="12.75" hidden="1">
      <c r="A84" s="98">
        <v>78</v>
      </c>
      <c r="B84" s="11">
        <f>'Encargos e Benefícios'!B83</f>
        <v>0</v>
      </c>
      <c r="C84" s="8">
        <f>'Encargos e Benefícios'!C83</f>
        <v>0</v>
      </c>
      <c r="D84" s="68"/>
      <c r="E84" s="238"/>
      <c r="F84" s="236"/>
      <c r="G84" s="238"/>
      <c r="H84" s="262"/>
      <c r="I84" s="97"/>
      <c r="J84" s="97"/>
      <c r="K84" s="97"/>
      <c r="L84" s="238"/>
      <c r="M84" s="262"/>
      <c r="N84" s="97"/>
      <c r="O84" s="97"/>
      <c r="P84" s="269"/>
      <c r="Q84" s="238"/>
      <c r="R84" s="262"/>
      <c r="S84" s="97">
        <v>0</v>
      </c>
      <c r="T84" s="97">
        <v>0</v>
      </c>
      <c r="U84" s="269">
        <v>0</v>
      </c>
      <c r="V84" s="10">
        <f>'Encargos e Benefícios'!D83</f>
        <v>0</v>
      </c>
      <c r="W84" s="10">
        <f>IF('Encargos e Benefícios'!C83=0,0,'Encargos e Benefícios'!O83/'Encargos e Benefícios'!C83)</f>
        <v>0</v>
      </c>
      <c r="X84" s="271">
        <f>IF('Encargos e Benefícios'!C83=0,0,'Encargos e Benefícios'!U83/'Encargos e Benefícios'!C83)</f>
        <v>0</v>
      </c>
      <c r="Y84" s="272">
        <f>IF('Encargos e Benefícios'!C83=0,0,'Encargos e Benefícios'!V83/'Encargos e Benefícios'!C83)</f>
        <v>0</v>
      </c>
      <c r="Z84" s="59"/>
      <c r="AA84" s="58"/>
      <c r="AB84" s="58"/>
      <c r="AC84" s="59"/>
      <c r="AD84" s="10">
        <f t="shared" si="18"/>
        <v>0</v>
      </c>
      <c r="AE84" s="10">
        <f t="shared" si="19"/>
        <v>0</v>
      </c>
      <c r="AF84" s="10">
        <f>IF('Encargos e Benefícios'!$C83=0,0,$X84+SUM(I84:K84)/$C84)</f>
        <v>0</v>
      </c>
      <c r="AG84" s="239">
        <f>IF('Encargos e Benefícios'!$C83=0,0,SUM(AD84:AF84))</f>
        <v>0</v>
      </c>
      <c r="AH84" s="10">
        <f t="shared" si="20"/>
        <v>0</v>
      </c>
      <c r="AI84" s="10">
        <f t="shared" si="21"/>
        <v>0</v>
      </c>
      <c r="AJ84" s="10">
        <f>IF('Encargos e Benefícios'!$C83=0,0,$AF84+SUM(N84:P84)/$C84)</f>
        <v>0</v>
      </c>
      <c r="AK84" s="239">
        <f>IF('Encargos e Benefícios'!$C83=0,0,SUM(AH84:AJ84))</f>
        <v>0</v>
      </c>
      <c r="AL84" s="10">
        <f t="shared" si="22"/>
        <v>0</v>
      </c>
      <c r="AM84" s="10">
        <f t="shared" si="23"/>
        <v>0</v>
      </c>
      <c r="AN84" s="10">
        <f>IF('Encargos e Benefícios'!$C83=0,0,$AJ84+SUM(S84:U84)/$C84)</f>
        <v>0</v>
      </c>
      <c r="AO84" s="239">
        <f>IF('Encargos e Benefícios'!$C83=0,0,SUM(AL84:AN84))</f>
        <v>0</v>
      </c>
      <c r="AP84" s="59"/>
      <c r="AQ84" s="59"/>
    </row>
    <row r="85" spans="1:43" ht="12.75" hidden="1">
      <c r="A85" s="98">
        <v>79</v>
      </c>
      <c r="B85" s="11">
        <f>'Encargos e Benefícios'!B84</f>
        <v>0</v>
      </c>
      <c r="C85" s="8">
        <f>'Encargos e Benefícios'!C84</f>
        <v>0</v>
      </c>
      <c r="D85" s="68"/>
      <c r="E85" s="238"/>
      <c r="F85" s="236"/>
      <c r="G85" s="238"/>
      <c r="H85" s="262"/>
      <c r="I85" s="97"/>
      <c r="J85" s="97"/>
      <c r="K85" s="97"/>
      <c r="L85" s="238"/>
      <c r="M85" s="262"/>
      <c r="N85" s="97"/>
      <c r="O85" s="97"/>
      <c r="P85" s="269"/>
      <c r="Q85" s="238"/>
      <c r="R85" s="262"/>
      <c r="S85" s="97">
        <v>0</v>
      </c>
      <c r="T85" s="97">
        <v>0</v>
      </c>
      <c r="U85" s="269">
        <v>0</v>
      </c>
      <c r="V85" s="10">
        <f>'Encargos e Benefícios'!D84</f>
        <v>0</v>
      </c>
      <c r="W85" s="10">
        <f>IF('Encargos e Benefícios'!C84=0,0,'Encargos e Benefícios'!O84/'Encargos e Benefícios'!C84)</f>
        <v>0</v>
      </c>
      <c r="X85" s="271">
        <f>IF('Encargos e Benefícios'!C84=0,0,'Encargos e Benefícios'!U84/'Encargos e Benefícios'!C84)</f>
        <v>0</v>
      </c>
      <c r="Y85" s="272">
        <f>IF('Encargos e Benefícios'!C84=0,0,'Encargos e Benefícios'!V84/'Encargos e Benefícios'!C84)</f>
        <v>0</v>
      </c>
      <c r="Z85" s="59"/>
      <c r="AA85" s="58"/>
      <c r="AB85" s="58"/>
      <c r="AC85" s="59"/>
      <c r="AD85" s="10">
        <f t="shared" si="18"/>
        <v>0</v>
      </c>
      <c r="AE85" s="10">
        <f t="shared" si="19"/>
        <v>0</v>
      </c>
      <c r="AF85" s="10">
        <f>IF('Encargos e Benefícios'!$C84=0,0,$X85+SUM(I85:K85)/$C85)</f>
        <v>0</v>
      </c>
      <c r="AG85" s="239">
        <f>IF('Encargos e Benefícios'!$C84=0,0,SUM(AD85:AF85))</f>
        <v>0</v>
      </c>
      <c r="AH85" s="10">
        <f t="shared" si="20"/>
        <v>0</v>
      </c>
      <c r="AI85" s="10">
        <f t="shared" si="21"/>
        <v>0</v>
      </c>
      <c r="AJ85" s="10">
        <f>IF('Encargos e Benefícios'!$C84=0,0,$AF85+SUM(N85:P85)/$C85)</f>
        <v>0</v>
      </c>
      <c r="AK85" s="239">
        <f>IF('Encargos e Benefícios'!$C84=0,0,SUM(AH85:AJ85))</f>
        <v>0</v>
      </c>
      <c r="AL85" s="10">
        <f t="shared" si="22"/>
        <v>0</v>
      </c>
      <c r="AM85" s="10">
        <f t="shared" si="23"/>
        <v>0</v>
      </c>
      <c r="AN85" s="10">
        <f>IF('Encargos e Benefícios'!$C84=0,0,$AJ85+SUM(S85:U85)/$C85)</f>
        <v>0</v>
      </c>
      <c r="AO85" s="239">
        <f>IF('Encargos e Benefícios'!$C84=0,0,SUM(AL85:AN85))</f>
        <v>0</v>
      </c>
      <c r="AP85" s="59"/>
      <c r="AQ85" s="59"/>
    </row>
    <row r="86" spans="1:43" ht="12.75" hidden="1">
      <c r="A86" s="98">
        <v>80</v>
      </c>
      <c r="B86" s="11">
        <f>'Encargos e Benefícios'!B85</f>
        <v>0</v>
      </c>
      <c r="C86" s="8">
        <f>'Encargos e Benefícios'!C85</f>
        <v>0</v>
      </c>
      <c r="D86" s="68"/>
      <c r="E86" s="238"/>
      <c r="F86" s="236"/>
      <c r="G86" s="238"/>
      <c r="H86" s="262"/>
      <c r="I86" s="97"/>
      <c r="J86" s="97"/>
      <c r="K86" s="97"/>
      <c r="L86" s="238"/>
      <c r="M86" s="262"/>
      <c r="N86" s="97"/>
      <c r="O86" s="97"/>
      <c r="P86" s="269"/>
      <c r="Q86" s="238"/>
      <c r="R86" s="262"/>
      <c r="S86" s="97">
        <v>0</v>
      </c>
      <c r="T86" s="97">
        <v>0</v>
      </c>
      <c r="U86" s="269">
        <v>0</v>
      </c>
      <c r="V86" s="10">
        <f>'Encargos e Benefícios'!D85</f>
        <v>0</v>
      </c>
      <c r="W86" s="10">
        <f>IF('Encargos e Benefícios'!C85=0,0,'Encargos e Benefícios'!O85/'Encargos e Benefícios'!C85)</f>
        <v>0</v>
      </c>
      <c r="X86" s="271">
        <f>IF('Encargos e Benefícios'!C85=0,0,'Encargos e Benefícios'!U85/'Encargos e Benefícios'!C85)</f>
        <v>0</v>
      </c>
      <c r="Y86" s="272">
        <f>IF('Encargos e Benefícios'!C85=0,0,'Encargos e Benefícios'!V85/'Encargos e Benefícios'!C85)</f>
        <v>0</v>
      </c>
      <c r="Z86" s="59"/>
      <c r="AA86" s="58"/>
      <c r="AB86" s="58"/>
      <c r="AC86" s="59"/>
      <c r="AD86" s="10">
        <f t="shared" si="18"/>
        <v>0</v>
      </c>
      <c r="AE86" s="10">
        <f t="shared" si="19"/>
        <v>0</v>
      </c>
      <c r="AF86" s="10">
        <f>IF('Encargos e Benefícios'!$C85=0,0,$X86+SUM(I86:K86)/$C86)</f>
        <v>0</v>
      </c>
      <c r="AG86" s="239">
        <f>IF('Encargos e Benefícios'!$C85=0,0,SUM(AD86:AF86))</f>
        <v>0</v>
      </c>
      <c r="AH86" s="10">
        <f t="shared" si="20"/>
        <v>0</v>
      </c>
      <c r="AI86" s="10">
        <f t="shared" si="21"/>
        <v>0</v>
      </c>
      <c r="AJ86" s="10">
        <f>IF('Encargos e Benefícios'!$C85=0,0,$AF86+SUM(N86:P86)/$C86)</f>
        <v>0</v>
      </c>
      <c r="AK86" s="239">
        <f>IF('Encargos e Benefícios'!$C85=0,0,SUM(AH86:AJ86))</f>
        <v>0</v>
      </c>
      <c r="AL86" s="10">
        <f t="shared" si="22"/>
        <v>0</v>
      </c>
      <c r="AM86" s="10">
        <f t="shared" si="23"/>
        <v>0</v>
      </c>
      <c r="AN86" s="10">
        <f>IF('Encargos e Benefícios'!$C85=0,0,$AJ86+SUM(S86:U86)/$C86)</f>
        <v>0</v>
      </c>
      <c r="AO86" s="239">
        <f>IF('Encargos e Benefícios'!$C85=0,0,SUM(AL86:AN86))</f>
        <v>0</v>
      </c>
      <c r="AP86" s="59"/>
      <c r="AQ86" s="59"/>
    </row>
    <row r="87" spans="1:43" ht="12.75" hidden="1">
      <c r="A87" s="98">
        <v>81</v>
      </c>
      <c r="B87" s="11">
        <f>'Encargos e Benefícios'!B86</f>
        <v>0</v>
      </c>
      <c r="C87" s="8">
        <f>'Encargos e Benefícios'!C86</f>
        <v>0</v>
      </c>
      <c r="D87" s="68"/>
      <c r="E87" s="238"/>
      <c r="F87" s="236"/>
      <c r="G87" s="238"/>
      <c r="H87" s="262"/>
      <c r="I87" s="97"/>
      <c r="J87" s="97"/>
      <c r="K87" s="97"/>
      <c r="L87" s="238"/>
      <c r="M87" s="262"/>
      <c r="N87" s="97"/>
      <c r="O87" s="97"/>
      <c r="P87" s="269"/>
      <c r="Q87" s="238"/>
      <c r="R87" s="262"/>
      <c r="S87" s="97">
        <v>0</v>
      </c>
      <c r="T87" s="97">
        <v>0</v>
      </c>
      <c r="U87" s="269">
        <v>0</v>
      </c>
      <c r="V87" s="10">
        <f>'Encargos e Benefícios'!D86</f>
        <v>0</v>
      </c>
      <c r="W87" s="10">
        <f>IF('Encargos e Benefícios'!C86=0,0,'Encargos e Benefícios'!O86/'Encargos e Benefícios'!C86)</f>
        <v>0</v>
      </c>
      <c r="X87" s="271">
        <f>IF('Encargos e Benefícios'!C86=0,0,'Encargos e Benefícios'!U86/'Encargos e Benefícios'!C86)</f>
        <v>0</v>
      </c>
      <c r="Y87" s="272">
        <f>IF('Encargos e Benefícios'!C86=0,0,'Encargos e Benefícios'!V86/'Encargos e Benefícios'!C86)</f>
        <v>0</v>
      </c>
      <c r="Z87" s="59"/>
      <c r="AA87" s="58"/>
      <c r="AB87" s="58"/>
      <c r="AC87" s="59"/>
      <c r="AD87" s="10">
        <f t="shared" si="18"/>
        <v>0</v>
      </c>
      <c r="AE87" s="10">
        <f t="shared" si="19"/>
        <v>0</v>
      </c>
      <c r="AF87" s="10">
        <f>IF('Encargos e Benefícios'!$C86=0,0,$X87+SUM(I87:K87)/$C87)</f>
        <v>0</v>
      </c>
      <c r="AG87" s="239">
        <f>IF('Encargos e Benefícios'!$C86=0,0,SUM(AD87:AF87))</f>
        <v>0</v>
      </c>
      <c r="AH87" s="10">
        <f t="shared" si="20"/>
        <v>0</v>
      </c>
      <c r="AI87" s="10">
        <f t="shared" si="21"/>
        <v>0</v>
      </c>
      <c r="AJ87" s="10">
        <f>IF('Encargos e Benefícios'!$C86=0,0,$AF87+SUM(N87:P87)/$C87)</f>
        <v>0</v>
      </c>
      <c r="AK87" s="239">
        <f>IF('Encargos e Benefícios'!$C86=0,0,SUM(AH87:AJ87))</f>
        <v>0</v>
      </c>
      <c r="AL87" s="10">
        <f t="shared" si="22"/>
        <v>0</v>
      </c>
      <c r="AM87" s="10">
        <f t="shared" si="23"/>
        <v>0</v>
      </c>
      <c r="AN87" s="10">
        <f>IF('Encargos e Benefícios'!$C86=0,0,$AJ87+SUM(S87:U87)/$C87)</f>
        <v>0</v>
      </c>
      <c r="AO87" s="239">
        <f>IF('Encargos e Benefícios'!$C86=0,0,SUM(AL87:AN87))</f>
        <v>0</v>
      </c>
      <c r="AP87" s="59"/>
      <c r="AQ87" s="59"/>
    </row>
    <row r="88" spans="1:43" ht="12.75" hidden="1">
      <c r="A88" s="98">
        <v>82</v>
      </c>
      <c r="B88" s="11">
        <f>'Encargos e Benefícios'!B87</f>
        <v>0</v>
      </c>
      <c r="C88" s="8">
        <f>'Encargos e Benefícios'!C87</f>
        <v>0</v>
      </c>
      <c r="D88" s="68"/>
      <c r="E88" s="238"/>
      <c r="F88" s="236"/>
      <c r="G88" s="238"/>
      <c r="H88" s="262"/>
      <c r="I88" s="97"/>
      <c r="J88" s="97"/>
      <c r="K88" s="97"/>
      <c r="L88" s="238"/>
      <c r="M88" s="262"/>
      <c r="N88" s="97"/>
      <c r="O88" s="97"/>
      <c r="P88" s="269"/>
      <c r="Q88" s="238"/>
      <c r="R88" s="262"/>
      <c r="S88" s="97">
        <v>0</v>
      </c>
      <c r="T88" s="97">
        <v>0</v>
      </c>
      <c r="U88" s="269">
        <v>0</v>
      </c>
      <c r="V88" s="10">
        <f>'Encargos e Benefícios'!D87</f>
        <v>0</v>
      </c>
      <c r="W88" s="10">
        <f>IF('Encargos e Benefícios'!C87=0,0,'Encargos e Benefícios'!O87/'Encargos e Benefícios'!C87)</f>
        <v>0</v>
      </c>
      <c r="X88" s="271">
        <f>IF('Encargos e Benefícios'!C87=0,0,'Encargos e Benefícios'!U87/'Encargos e Benefícios'!C87)</f>
        <v>0</v>
      </c>
      <c r="Y88" s="272">
        <f>IF('Encargos e Benefícios'!C87=0,0,'Encargos e Benefícios'!V87/'Encargos e Benefícios'!C87)</f>
        <v>0</v>
      </c>
      <c r="Z88" s="59"/>
      <c r="AA88" s="58"/>
      <c r="AB88" s="58"/>
      <c r="AC88" s="59"/>
      <c r="AD88" s="10">
        <f t="shared" si="18"/>
        <v>0</v>
      </c>
      <c r="AE88" s="10">
        <f t="shared" si="19"/>
        <v>0</v>
      </c>
      <c r="AF88" s="10">
        <f>IF('Encargos e Benefícios'!$C87=0,0,$X88+SUM(I88:K88)/$C88)</f>
        <v>0</v>
      </c>
      <c r="AG88" s="239">
        <f>IF('Encargos e Benefícios'!$C87=0,0,SUM(AD88:AF88))</f>
        <v>0</v>
      </c>
      <c r="AH88" s="10">
        <f t="shared" si="20"/>
        <v>0</v>
      </c>
      <c r="AI88" s="10">
        <f t="shared" si="21"/>
        <v>0</v>
      </c>
      <c r="AJ88" s="10">
        <f>IF('Encargos e Benefícios'!$C87=0,0,$AF88+SUM(N88:P88)/$C88)</f>
        <v>0</v>
      </c>
      <c r="AK88" s="239">
        <f>IF('Encargos e Benefícios'!$C87=0,0,SUM(AH88:AJ88))</f>
        <v>0</v>
      </c>
      <c r="AL88" s="10">
        <f t="shared" si="22"/>
        <v>0</v>
      </c>
      <c r="AM88" s="10">
        <f t="shared" si="23"/>
        <v>0</v>
      </c>
      <c r="AN88" s="10">
        <f>IF('Encargos e Benefícios'!$C87=0,0,$AJ88+SUM(S88:U88)/$C88)</f>
        <v>0</v>
      </c>
      <c r="AO88" s="239">
        <f>IF('Encargos e Benefícios'!$C87=0,0,SUM(AL88:AN88))</f>
        <v>0</v>
      </c>
      <c r="AP88" s="59"/>
      <c r="AQ88" s="59"/>
    </row>
    <row r="89" spans="1:43" ht="12.75" hidden="1">
      <c r="A89" s="98">
        <v>83</v>
      </c>
      <c r="B89" s="11">
        <f>'Encargos e Benefícios'!B88</f>
        <v>0</v>
      </c>
      <c r="C89" s="8">
        <f>'Encargos e Benefícios'!C88</f>
        <v>0</v>
      </c>
      <c r="D89" s="68"/>
      <c r="E89" s="238"/>
      <c r="F89" s="236"/>
      <c r="G89" s="238"/>
      <c r="H89" s="262"/>
      <c r="I89" s="97"/>
      <c r="J89" s="97"/>
      <c r="K89" s="97"/>
      <c r="L89" s="238"/>
      <c r="M89" s="262"/>
      <c r="N89" s="97"/>
      <c r="O89" s="97"/>
      <c r="P89" s="269"/>
      <c r="Q89" s="238"/>
      <c r="R89" s="262"/>
      <c r="S89" s="97">
        <v>0</v>
      </c>
      <c r="T89" s="97">
        <v>0</v>
      </c>
      <c r="U89" s="269">
        <v>0</v>
      </c>
      <c r="V89" s="10">
        <f>'Encargos e Benefícios'!D88</f>
        <v>0</v>
      </c>
      <c r="W89" s="10">
        <f>IF('Encargos e Benefícios'!C88=0,0,'Encargos e Benefícios'!O88/'Encargos e Benefícios'!C88)</f>
        <v>0</v>
      </c>
      <c r="X89" s="271">
        <f>IF('Encargos e Benefícios'!C88=0,0,'Encargos e Benefícios'!U88/'Encargos e Benefícios'!C88)</f>
        <v>0</v>
      </c>
      <c r="Y89" s="272">
        <f>IF('Encargos e Benefícios'!C88=0,0,'Encargos e Benefícios'!V88/'Encargos e Benefícios'!C88)</f>
        <v>0</v>
      </c>
      <c r="Z89" s="59"/>
      <c r="AA89" s="58"/>
      <c r="AB89" s="58"/>
      <c r="AC89" s="59"/>
      <c r="AD89" s="10">
        <f t="shared" si="18"/>
        <v>0</v>
      </c>
      <c r="AE89" s="10">
        <f t="shared" si="19"/>
        <v>0</v>
      </c>
      <c r="AF89" s="10">
        <f>IF('Encargos e Benefícios'!$C88=0,0,$X89+SUM(I89:K89)/$C89)</f>
        <v>0</v>
      </c>
      <c r="AG89" s="239">
        <f>IF('Encargos e Benefícios'!$C88=0,0,SUM(AD89:AF89))</f>
        <v>0</v>
      </c>
      <c r="AH89" s="10">
        <f t="shared" si="20"/>
        <v>0</v>
      </c>
      <c r="AI89" s="10">
        <f t="shared" si="21"/>
        <v>0</v>
      </c>
      <c r="AJ89" s="10">
        <f>IF('Encargos e Benefícios'!$C88=0,0,$AF89+SUM(N89:P89)/$C89)</f>
        <v>0</v>
      </c>
      <c r="AK89" s="239">
        <f>IF('Encargos e Benefícios'!$C88=0,0,SUM(AH89:AJ89))</f>
        <v>0</v>
      </c>
      <c r="AL89" s="10">
        <f t="shared" si="22"/>
        <v>0</v>
      </c>
      <c r="AM89" s="10">
        <f t="shared" si="23"/>
        <v>0</v>
      </c>
      <c r="AN89" s="10">
        <f>IF('Encargos e Benefícios'!$C88=0,0,$AJ89+SUM(S89:U89)/$C89)</f>
        <v>0</v>
      </c>
      <c r="AO89" s="239">
        <f>IF('Encargos e Benefícios'!$C88=0,0,SUM(AL89:AN89))</f>
        <v>0</v>
      </c>
      <c r="AP89" s="59"/>
      <c r="AQ89" s="59"/>
    </row>
    <row r="90" spans="1:43" ht="12.75" hidden="1">
      <c r="A90" s="98">
        <v>84</v>
      </c>
      <c r="B90" s="11">
        <f>'Encargos e Benefícios'!B89</f>
        <v>0</v>
      </c>
      <c r="C90" s="8">
        <f>'Encargos e Benefícios'!C89</f>
        <v>0</v>
      </c>
      <c r="D90" s="68"/>
      <c r="E90" s="238"/>
      <c r="F90" s="236"/>
      <c r="G90" s="238"/>
      <c r="H90" s="262"/>
      <c r="I90" s="97"/>
      <c r="J90" s="97"/>
      <c r="K90" s="97"/>
      <c r="L90" s="238"/>
      <c r="M90" s="262"/>
      <c r="N90" s="97"/>
      <c r="O90" s="97"/>
      <c r="P90" s="269"/>
      <c r="Q90" s="238"/>
      <c r="R90" s="262"/>
      <c r="S90" s="97">
        <v>0</v>
      </c>
      <c r="T90" s="97">
        <v>0</v>
      </c>
      <c r="U90" s="269">
        <v>0</v>
      </c>
      <c r="V90" s="10">
        <f>'Encargos e Benefícios'!D89</f>
        <v>0</v>
      </c>
      <c r="W90" s="10">
        <f>IF('Encargos e Benefícios'!C89=0,0,'Encargos e Benefícios'!O89/'Encargos e Benefícios'!C89)</f>
        <v>0</v>
      </c>
      <c r="X90" s="271">
        <f>IF('Encargos e Benefícios'!C89=0,0,'Encargos e Benefícios'!U89/'Encargos e Benefícios'!C89)</f>
        <v>0</v>
      </c>
      <c r="Y90" s="272">
        <f>IF('Encargos e Benefícios'!C89=0,0,'Encargos e Benefícios'!V89/'Encargos e Benefícios'!C89)</f>
        <v>0</v>
      </c>
      <c r="Z90" s="59"/>
      <c r="AA90" s="58"/>
      <c r="AB90" s="58"/>
      <c r="AC90" s="59"/>
      <c r="AD90" s="10">
        <f t="shared" si="18"/>
        <v>0</v>
      </c>
      <c r="AE90" s="10">
        <f t="shared" si="19"/>
        <v>0</v>
      </c>
      <c r="AF90" s="10">
        <f>IF('Encargos e Benefícios'!$C89=0,0,$X90+SUM(I90:K90)/$C90)</f>
        <v>0</v>
      </c>
      <c r="AG90" s="239">
        <f>IF('Encargos e Benefícios'!$C89=0,0,SUM(AD90:AF90))</f>
        <v>0</v>
      </c>
      <c r="AH90" s="10">
        <f t="shared" si="20"/>
        <v>0</v>
      </c>
      <c r="AI90" s="10">
        <f t="shared" si="21"/>
        <v>0</v>
      </c>
      <c r="AJ90" s="10">
        <f>IF('Encargos e Benefícios'!$C89=0,0,$AF90+SUM(N90:P90)/$C90)</f>
        <v>0</v>
      </c>
      <c r="AK90" s="239">
        <f>IF('Encargos e Benefícios'!$C89=0,0,SUM(AH90:AJ90))</f>
        <v>0</v>
      </c>
      <c r="AL90" s="10">
        <f t="shared" si="22"/>
        <v>0</v>
      </c>
      <c r="AM90" s="10">
        <f t="shared" si="23"/>
        <v>0</v>
      </c>
      <c r="AN90" s="10">
        <f>IF('Encargos e Benefícios'!$C89=0,0,$AJ90+SUM(S90:U90)/$C90)</f>
        <v>0</v>
      </c>
      <c r="AO90" s="239">
        <f>IF('Encargos e Benefícios'!$C89=0,0,SUM(AL90:AN90))</f>
        <v>0</v>
      </c>
      <c r="AP90" s="59"/>
      <c r="AQ90" s="59"/>
    </row>
    <row r="91" spans="1:43" ht="12.75" hidden="1">
      <c r="A91" s="98">
        <v>85</v>
      </c>
      <c r="B91" s="11">
        <f>'Encargos e Benefícios'!B90</f>
        <v>0</v>
      </c>
      <c r="C91" s="8">
        <f>'Encargos e Benefícios'!C90</f>
        <v>0</v>
      </c>
      <c r="D91" s="68"/>
      <c r="E91" s="238"/>
      <c r="F91" s="236"/>
      <c r="G91" s="238"/>
      <c r="H91" s="262"/>
      <c r="I91" s="97"/>
      <c r="J91" s="97"/>
      <c r="K91" s="97"/>
      <c r="L91" s="238"/>
      <c r="M91" s="262"/>
      <c r="N91" s="97"/>
      <c r="O91" s="97"/>
      <c r="P91" s="269"/>
      <c r="Q91" s="238"/>
      <c r="R91" s="262"/>
      <c r="S91" s="97">
        <v>0</v>
      </c>
      <c r="T91" s="97">
        <v>0</v>
      </c>
      <c r="U91" s="269">
        <v>0</v>
      </c>
      <c r="V91" s="10">
        <f>'Encargos e Benefícios'!D90</f>
        <v>0</v>
      </c>
      <c r="W91" s="10">
        <f>IF('Encargos e Benefícios'!C90=0,0,'Encargos e Benefícios'!O90/'Encargos e Benefícios'!C90)</f>
        <v>0</v>
      </c>
      <c r="X91" s="271">
        <f>IF('Encargos e Benefícios'!C90=0,0,'Encargos e Benefícios'!U90/'Encargos e Benefícios'!C90)</f>
        <v>0</v>
      </c>
      <c r="Y91" s="272">
        <f>IF('Encargos e Benefícios'!C90=0,0,'Encargos e Benefícios'!V90/'Encargos e Benefícios'!C90)</f>
        <v>0</v>
      </c>
      <c r="Z91" s="59"/>
      <c r="AA91" s="58"/>
      <c r="AB91" s="58"/>
      <c r="AC91" s="59"/>
      <c r="AD91" s="10">
        <f t="shared" si="18"/>
        <v>0</v>
      </c>
      <c r="AE91" s="10">
        <f t="shared" si="19"/>
        <v>0</v>
      </c>
      <c r="AF91" s="10">
        <f>IF('Encargos e Benefícios'!$C90=0,0,$X91+SUM(I91:K91)/$C91)</f>
        <v>0</v>
      </c>
      <c r="AG91" s="239">
        <f>IF('Encargos e Benefícios'!$C90=0,0,SUM(AD91:AF91))</f>
        <v>0</v>
      </c>
      <c r="AH91" s="10">
        <f t="shared" si="20"/>
        <v>0</v>
      </c>
      <c r="AI91" s="10">
        <f t="shared" si="21"/>
        <v>0</v>
      </c>
      <c r="AJ91" s="10">
        <f>IF('Encargos e Benefícios'!$C90=0,0,$AF91+SUM(N91:P91)/$C91)</f>
        <v>0</v>
      </c>
      <c r="AK91" s="239">
        <f>IF('Encargos e Benefícios'!$C90=0,0,SUM(AH91:AJ91))</f>
        <v>0</v>
      </c>
      <c r="AL91" s="10">
        <f t="shared" si="22"/>
        <v>0</v>
      </c>
      <c r="AM91" s="10">
        <f t="shared" si="23"/>
        <v>0</v>
      </c>
      <c r="AN91" s="10">
        <f>IF('Encargos e Benefícios'!$C90=0,0,$AJ91+SUM(S91:U91)/$C91)</f>
        <v>0</v>
      </c>
      <c r="AO91" s="239">
        <f>IF('Encargos e Benefícios'!$C90=0,0,SUM(AL91:AN91))</f>
        <v>0</v>
      </c>
      <c r="AP91" s="59"/>
      <c r="AQ91" s="59"/>
    </row>
    <row r="92" spans="1:43" ht="12.75" hidden="1">
      <c r="A92" s="98">
        <v>86</v>
      </c>
      <c r="B92" s="11">
        <f>'Encargos e Benefícios'!B91</f>
        <v>0</v>
      </c>
      <c r="C92" s="8">
        <f>'Encargos e Benefícios'!C91</f>
        <v>0</v>
      </c>
      <c r="D92" s="68"/>
      <c r="E92" s="238"/>
      <c r="F92" s="236"/>
      <c r="G92" s="238"/>
      <c r="H92" s="262"/>
      <c r="I92" s="97"/>
      <c r="J92" s="97"/>
      <c r="K92" s="97"/>
      <c r="L92" s="238"/>
      <c r="M92" s="262"/>
      <c r="N92" s="97"/>
      <c r="O92" s="97"/>
      <c r="P92" s="269"/>
      <c r="Q92" s="238"/>
      <c r="R92" s="262"/>
      <c r="S92" s="97">
        <v>0</v>
      </c>
      <c r="T92" s="97">
        <v>0</v>
      </c>
      <c r="U92" s="269">
        <v>0</v>
      </c>
      <c r="V92" s="10">
        <f>'Encargos e Benefícios'!D91</f>
        <v>0</v>
      </c>
      <c r="W92" s="10">
        <f>IF('Encargos e Benefícios'!C91=0,0,'Encargos e Benefícios'!O91/'Encargos e Benefícios'!C91)</f>
        <v>0</v>
      </c>
      <c r="X92" s="271">
        <f>IF('Encargos e Benefícios'!C91=0,0,'Encargos e Benefícios'!U91/'Encargos e Benefícios'!C91)</f>
        <v>0</v>
      </c>
      <c r="Y92" s="272">
        <f>IF('Encargos e Benefícios'!C91=0,0,'Encargos e Benefícios'!V91/'Encargos e Benefícios'!C91)</f>
        <v>0</v>
      </c>
      <c r="Z92" s="59"/>
      <c r="AA92" s="58"/>
      <c r="AB92" s="58"/>
      <c r="AC92" s="59"/>
      <c r="AD92" s="10">
        <f t="shared" si="18"/>
        <v>0</v>
      </c>
      <c r="AE92" s="10">
        <f t="shared" si="19"/>
        <v>0</v>
      </c>
      <c r="AF92" s="10">
        <f>IF('Encargos e Benefícios'!$C91=0,0,$X92+SUM(I92:K92)/$C92)</f>
        <v>0</v>
      </c>
      <c r="AG92" s="239">
        <f>IF('Encargos e Benefícios'!$C91=0,0,SUM(AD92:AF92))</f>
        <v>0</v>
      </c>
      <c r="AH92" s="10">
        <f t="shared" si="20"/>
        <v>0</v>
      </c>
      <c r="AI92" s="10">
        <f t="shared" si="21"/>
        <v>0</v>
      </c>
      <c r="AJ92" s="10">
        <f>IF('Encargos e Benefícios'!$C91=0,0,$AF92+SUM(N92:P92)/$C92)</f>
        <v>0</v>
      </c>
      <c r="AK92" s="239">
        <f>IF('Encargos e Benefícios'!$C91=0,0,SUM(AH92:AJ92))</f>
        <v>0</v>
      </c>
      <c r="AL92" s="10">
        <f t="shared" si="22"/>
        <v>0</v>
      </c>
      <c r="AM92" s="10">
        <f t="shared" si="23"/>
        <v>0</v>
      </c>
      <c r="AN92" s="10">
        <f>IF('Encargos e Benefícios'!$C91=0,0,$AJ92+SUM(S92:U92)/$C92)</f>
        <v>0</v>
      </c>
      <c r="AO92" s="239">
        <f>IF('Encargos e Benefícios'!$C91=0,0,SUM(AL92:AN92))</f>
        <v>0</v>
      </c>
      <c r="AP92" s="59"/>
      <c r="AQ92" s="59"/>
    </row>
    <row r="93" spans="1:43" ht="12.75" hidden="1">
      <c r="A93" s="98">
        <v>87</v>
      </c>
      <c r="B93" s="11">
        <f>'Encargos e Benefícios'!B92</f>
        <v>0</v>
      </c>
      <c r="C93" s="8">
        <f>'Encargos e Benefícios'!C92</f>
        <v>0</v>
      </c>
      <c r="D93" s="68"/>
      <c r="E93" s="238"/>
      <c r="F93" s="236"/>
      <c r="G93" s="238"/>
      <c r="H93" s="262"/>
      <c r="I93" s="97"/>
      <c r="J93" s="97"/>
      <c r="K93" s="97"/>
      <c r="L93" s="238"/>
      <c r="M93" s="262"/>
      <c r="N93" s="97"/>
      <c r="O93" s="97"/>
      <c r="P93" s="269"/>
      <c r="Q93" s="238"/>
      <c r="R93" s="262"/>
      <c r="S93" s="97">
        <v>0</v>
      </c>
      <c r="T93" s="97">
        <v>0</v>
      </c>
      <c r="U93" s="269">
        <v>0</v>
      </c>
      <c r="V93" s="10">
        <f>'Encargos e Benefícios'!D92</f>
        <v>0</v>
      </c>
      <c r="W93" s="10">
        <f>IF('Encargos e Benefícios'!C92=0,0,'Encargos e Benefícios'!O92/'Encargos e Benefícios'!C92)</f>
        <v>0</v>
      </c>
      <c r="X93" s="271">
        <f>IF('Encargos e Benefícios'!C92=0,0,'Encargos e Benefícios'!U92/'Encargos e Benefícios'!C92)</f>
        <v>0</v>
      </c>
      <c r="Y93" s="272">
        <f>IF('Encargos e Benefícios'!C92=0,0,'Encargos e Benefícios'!V92/'Encargos e Benefícios'!C92)</f>
        <v>0</v>
      </c>
      <c r="Z93" s="59"/>
      <c r="AA93" s="58"/>
      <c r="AB93" s="58"/>
      <c r="AC93" s="59"/>
      <c r="AD93" s="10">
        <f t="shared" si="18"/>
        <v>0</v>
      </c>
      <c r="AE93" s="10">
        <f t="shared" si="19"/>
        <v>0</v>
      </c>
      <c r="AF93" s="10">
        <f>IF('Encargos e Benefícios'!$C92=0,0,$X93+SUM(I93:K93)/$C93)</f>
        <v>0</v>
      </c>
      <c r="AG93" s="239">
        <f>IF('Encargos e Benefícios'!$C92=0,0,SUM(AD93:AF93))</f>
        <v>0</v>
      </c>
      <c r="AH93" s="10">
        <f t="shared" si="20"/>
        <v>0</v>
      </c>
      <c r="AI93" s="10">
        <f t="shared" si="21"/>
        <v>0</v>
      </c>
      <c r="AJ93" s="10">
        <f>IF('Encargos e Benefícios'!$C92=0,0,$AF93+SUM(N93:P93)/$C93)</f>
        <v>0</v>
      </c>
      <c r="AK93" s="239">
        <f>IF('Encargos e Benefícios'!$C92=0,0,SUM(AH93:AJ93))</f>
        <v>0</v>
      </c>
      <c r="AL93" s="10">
        <f t="shared" si="22"/>
        <v>0</v>
      </c>
      <c r="AM93" s="10">
        <f t="shared" si="23"/>
        <v>0</v>
      </c>
      <c r="AN93" s="10">
        <f>IF('Encargos e Benefícios'!$C92=0,0,$AJ93+SUM(S93:U93)/$C93)</f>
        <v>0</v>
      </c>
      <c r="AO93" s="239">
        <f>IF('Encargos e Benefícios'!$C92=0,0,SUM(AL93:AN93))</f>
        <v>0</v>
      </c>
      <c r="AP93" s="59"/>
      <c r="AQ93" s="59"/>
    </row>
    <row r="94" spans="1:43" ht="12.75" hidden="1">
      <c r="A94" s="98">
        <v>88</v>
      </c>
      <c r="B94" s="11">
        <f>'Encargos e Benefícios'!B93</f>
        <v>0</v>
      </c>
      <c r="C94" s="8">
        <f>'Encargos e Benefícios'!C93</f>
        <v>0</v>
      </c>
      <c r="D94" s="68"/>
      <c r="E94" s="238"/>
      <c r="F94" s="236"/>
      <c r="G94" s="238"/>
      <c r="H94" s="262"/>
      <c r="I94" s="97"/>
      <c r="J94" s="97"/>
      <c r="K94" s="97"/>
      <c r="L94" s="238"/>
      <c r="M94" s="262"/>
      <c r="N94" s="97"/>
      <c r="O94" s="97"/>
      <c r="P94" s="269"/>
      <c r="Q94" s="238"/>
      <c r="R94" s="262"/>
      <c r="S94" s="97">
        <v>0</v>
      </c>
      <c r="T94" s="97">
        <v>0</v>
      </c>
      <c r="U94" s="269">
        <v>0</v>
      </c>
      <c r="V94" s="10">
        <f>'Encargos e Benefícios'!D93</f>
        <v>0</v>
      </c>
      <c r="W94" s="10">
        <f>IF('Encargos e Benefícios'!C93=0,0,'Encargos e Benefícios'!O93/'Encargos e Benefícios'!C93)</f>
        <v>0</v>
      </c>
      <c r="X94" s="271">
        <f>IF('Encargos e Benefícios'!C93=0,0,'Encargos e Benefícios'!U93/'Encargos e Benefícios'!C93)</f>
        <v>0</v>
      </c>
      <c r="Y94" s="272">
        <f>IF('Encargos e Benefícios'!C93=0,0,'Encargos e Benefícios'!V93/'Encargos e Benefícios'!C93)</f>
        <v>0</v>
      </c>
      <c r="Z94" s="59"/>
      <c r="AA94" s="58"/>
      <c r="AB94" s="58"/>
      <c r="AC94" s="59"/>
      <c r="AD94" s="10">
        <f t="shared" si="18"/>
        <v>0</v>
      </c>
      <c r="AE94" s="10">
        <f t="shared" si="19"/>
        <v>0</v>
      </c>
      <c r="AF94" s="10">
        <f>IF('Encargos e Benefícios'!$C93=0,0,$X94+SUM(I94:K94)/$C94)</f>
        <v>0</v>
      </c>
      <c r="AG94" s="239">
        <f>IF('Encargos e Benefícios'!$C93=0,0,SUM(AD94:AF94))</f>
        <v>0</v>
      </c>
      <c r="AH94" s="10">
        <f t="shared" si="20"/>
        <v>0</v>
      </c>
      <c r="AI94" s="10">
        <f t="shared" si="21"/>
        <v>0</v>
      </c>
      <c r="AJ94" s="10">
        <f>IF('Encargos e Benefícios'!$C93=0,0,$AF94+SUM(N94:P94)/$C94)</f>
        <v>0</v>
      </c>
      <c r="AK94" s="239">
        <f>IF('Encargos e Benefícios'!$C93=0,0,SUM(AH94:AJ94))</f>
        <v>0</v>
      </c>
      <c r="AL94" s="10">
        <f t="shared" si="22"/>
        <v>0</v>
      </c>
      <c r="AM94" s="10">
        <f t="shared" si="23"/>
        <v>0</v>
      </c>
      <c r="AN94" s="10">
        <f>IF('Encargos e Benefícios'!$C93=0,0,$AJ94+SUM(S94:U94)/$C94)</f>
        <v>0</v>
      </c>
      <c r="AO94" s="239">
        <f>IF('Encargos e Benefícios'!$C93=0,0,SUM(AL94:AN94))</f>
        <v>0</v>
      </c>
      <c r="AP94" s="59"/>
      <c r="AQ94" s="59"/>
    </row>
    <row r="95" spans="1:43" ht="12.75" hidden="1">
      <c r="A95" s="98">
        <v>89</v>
      </c>
      <c r="B95" s="11">
        <f>'Encargos e Benefícios'!B94</f>
        <v>0</v>
      </c>
      <c r="C95" s="8">
        <f>'Encargos e Benefícios'!C94</f>
        <v>0</v>
      </c>
      <c r="D95" s="68"/>
      <c r="E95" s="238"/>
      <c r="F95" s="236"/>
      <c r="G95" s="238"/>
      <c r="H95" s="262"/>
      <c r="I95" s="97"/>
      <c r="J95" s="97"/>
      <c r="K95" s="97"/>
      <c r="L95" s="238"/>
      <c r="M95" s="262"/>
      <c r="N95" s="97"/>
      <c r="O95" s="97"/>
      <c r="P95" s="269"/>
      <c r="Q95" s="238"/>
      <c r="R95" s="262"/>
      <c r="S95" s="97">
        <v>0</v>
      </c>
      <c r="T95" s="97">
        <v>0</v>
      </c>
      <c r="U95" s="269">
        <v>0</v>
      </c>
      <c r="V95" s="10">
        <f>'Encargos e Benefícios'!D94</f>
        <v>0</v>
      </c>
      <c r="W95" s="10">
        <f>IF('Encargos e Benefícios'!C94=0,0,'Encargos e Benefícios'!O94/'Encargos e Benefícios'!C94)</f>
        <v>0</v>
      </c>
      <c r="X95" s="271">
        <f>IF('Encargos e Benefícios'!C94=0,0,'Encargos e Benefícios'!U94/'Encargos e Benefícios'!C94)</f>
        <v>0</v>
      </c>
      <c r="Y95" s="272">
        <f>IF('Encargos e Benefícios'!C94=0,0,'Encargos e Benefícios'!V94/'Encargos e Benefícios'!C94)</f>
        <v>0</v>
      </c>
      <c r="Z95" s="59"/>
      <c r="AA95" s="58"/>
      <c r="AB95" s="58"/>
      <c r="AC95" s="59"/>
      <c r="AD95" s="10">
        <f t="shared" si="18"/>
        <v>0</v>
      </c>
      <c r="AE95" s="10">
        <f t="shared" si="19"/>
        <v>0</v>
      </c>
      <c r="AF95" s="10">
        <f>IF('Encargos e Benefícios'!$C94=0,0,$X95+SUM(I95:K95)/$C95)</f>
        <v>0</v>
      </c>
      <c r="AG95" s="239">
        <f>IF('Encargos e Benefícios'!$C94=0,0,SUM(AD95:AF95))</f>
        <v>0</v>
      </c>
      <c r="AH95" s="10">
        <f t="shared" si="20"/>
        <v>0</v>
      </c>
      <c r="AI95" s="10">
        <f t="shared" si="21"/>
        <v>0</v>
      </c>
      <c r="AJ95" s="10">
        <f>IF('Encargos e Benefícios'!$C94=0,0,$AF95+SUM(N95:P95)/$C95)</f>
        <v>0</v>
      </c>
      <c r="AK95" s="239">
        <f>IF('Encargos e Benefícios'!$C94=0,0,SUM(AH95:AJ95))</f>
        <v>0</v>
      </c>
      <c r="AL95" s="10">
        <f t="shared" si="22"/>
        <v>0</v>
      </c>
      <c r="AM95" s="10">
        <f t="shared" si="23"/>
        <v>0</v>
      </c>
      <c r="AN95" s="10">
        <f>IF('Encargos e Benefícios'!$C94=0,0,$AJ95+SUM(S95:U95)/$C95)</f>
        <v>0</v>
      </c>
      <c r="AO95" s="239">
        <f>IF('Encargos e Benefícios'!$C94=0,0,SUM(AL95:AN95))</f>
        <v>0</v>
      </c>
      <c r="AP95" s="59"/>
      <c r="AQ95" s="59"/>
    </row>
    <row r="96" spans="1:43" ht="12.75" hidden="1">
      <c r="A96" s="98">
        <v>90</v>
      </c>
      <c r="B96" s="11">
        <f>'Encargos e Benefícios'!B95</f>
        <v>0</v>
      </c>
      <c r="C96" s="8">
        <f>'Encargos e Benefícios'!C95</f>
        <v>0</v>
      </c>
      <c r="D96" s="68"/>
      <c r="E96" s="238"/>
      <c r="F96" s="236"/>
      <c r="G96" s="238"/>
      <c r="H96" s="262"/>
      <c r="I96" s="97"/>
      <c r="J96" s="97"/>
      <c r="K96" s="97"/>
      <c r="L96" s="238"/>
      <c r="M96" s="262"/>
      <c r="N96" s="97"/>
      <c r="O96" s="97"/>
      <c r="P96" s="269"/>
      <c r="Q96" s="238"/>
      <c r="R96" s="262"/>
      <c r="S96" s="97">
        <v>0</v>
      </c>
      <c r="T96" s="97">
        <v>0</v>
      </c>
      <c r="U96" s="269">
        <v>0</v>
      </c>
      <c r="V96" s="10">
        <f>'Encargos e Benefícios'!D95</f>
        <v>0</v>
      </c>
      <c r="W96" s="10">
        <f>IF('Encargos e Benefícios'!C95=0,0,'Encargos e Benefícios'!O95/'Encargos e Benefícios'!C95)</f>
        <v>0</v>
      </c>
      <c r="X96" s="271">
        <f>IF('Encargos e Benefícios'!C95=0,0,'Encargos e Benefícios'!U95/'Encargos e Benefícios'!C95)</f>
        <v>0</v>
      </c>
      <c r="Y96" s="272">
        <f>IF('Encargos e Benefícios'!C95=0,0,'Encargos e Benefícios'!V95/'Encargos e Benefícios'!C95)</f>
        <v>0</v>
      </c>
      <c r="Z96" s="59"/>
      <c r="AA96" s="58"/>
      <c r="AB96" s="58"/>
      <c r="AC96" s="59"/>
      <c r="AD96" s="10">
        <f t="shared" si="18"/>
        <v>0</v>
      </c>
      <c r="AE96" s="10">
        <f t="shared" si="19"/>
        <v>0</v>
      </c>
      <c r="AF96" s="10">
        <f>IF('Encargos e Benefícios'!$C95=0,0,$X96+SUM(I96:K96)/$C96)</f>
        <v>0</v>
      </c>
      <c r="AG96" s="239">
        <f>IF('Encargos e Benefícios'!$C95=0,0,SUM(AD96:AF96))</f>
        <v>0</v>
      </c>
      <c r="AH96" s="10">
        <f t="shared" si="20"/>
        <v>0</v>
      </c>
      <c r="AI96" s="10">
        <f t="shared" si="21"/>
        <v>0</v>
      </c>
      <c r="AJ96" s="10">
        <f>IF('Encargos e Benefícios'!$C95=0,0,$AF96+SUM(N96:P96)/$C96)</f>
        <v>0</v>
      </c>
      <c r="AK96" s="239">
        <f>IF('Encargos e Benefícios'!$C95=0,0,SUM(AH96:AJ96))</f>
        <v>0</v>
      </c>
      <c r="AL96" s="10">
        <f t="shared" si="22"/>
        <v>0</v>
      </c>
      <c r="AM96" s="10">
        <f t="shared" si="23"/>
        <v>0</v>
      </c>
      <c r="AN96" s="10">
        <f>IF('Encargos e Benefícios'!$C95=0,0,$AJ96+SUM(S96:U96)/$C96)</f>
        <v>0</v>
      </c>
      <c r="AO96" s="239">
        <f>IF('Encargos e Benefícios'!$C95=0,0,SUM(AL96:AN96))</f>
        <v>0</v>
      </c>
      <c r="AP96" s="59"/>
      <c r="AQ96" s="59"/>
    </row>
    <row r="97" spans="1:43" ht="12.75" hidden="1">
      <c r="A97" s="98">
        <v>91</v>
      </c>
      <c r="B97" s="11">
        <f>'Encargos e Benefícios'!B96</f>
        <v>0</v>
      </c>
      <c r="C97" s="8">
        <f>'Encargos e Benefícios'!C96</f>
        <v>0</v>
      </c>
      <c r="D97" s="68"/>
      <c r="E97" s="238"/>
      <c r="F97" s="236"/>
      <c r="G97" s="238"/>
      <c r="H97" s="262"/>
      <c r="I97" s="97"/>
      <c r="J97" s="97"/>
      <c r="K97" s="97"/>
      <c r="L97" s="238"/>
      <c r="M97" s="262"/>
      <c r="N97" s="97"/>
      <c r="O97" s="97"/>
      <c r="P97" s="269"/>
      <c r="Q97" s="238"/>
      <c r="R97" s="262"/>
      <c r="S97" s="97">
        <v>0</v>
      </c>
      <c r="T97" s="97">
        <v>0</v>
      </c>
      <c r="U97" s="269">
        <v>0</v>
      </c>
      <c r="V97" s="10">
        <f>'Encargos e Benefícios'!D96</f>
        <v>0</v>
      </c>
      <c r="W97" s="10">
        <f>IF('Encargos e Benefícios'!C96=0,0,'Encargos e Benefícios'!O96/'Encargos e Benefícios'!C96)</f>
        <v>0</v>
      </c>
      <c r="X97" s="271">
        <f>IF('Encargos e Benefícios'!C96=0,0,'Encargos e Benefícios'!U96/'Encargos e Benefícios'!C96)</f>
        <v>0</v>
      </c>
      <c r="Y97" s="272">
        <f>IF('Encargos e Benefícios'!C96=0,0,'Encargos e Benefícios'!V96/'Encargos e Benefícios'!C96)</f>
        <v>0</v>
      </c>
      <c r="Z97" s="59"/>
      <c r="AA97" s="58"/>
      <c r="AB97" s="58"/>
      <c r="AC97" s="59"/>
      <c r="AD97" s="10">
        <f t="shared" si="18"/>
        <v>0</v>
      </c>
      <c r="AE97" s="10">
        <f t="shared" si="19"/>
        <v>0</v>
      </c>
      <c r="AF97" s="10">
        <f>IF('Encargos e Benefícios'!$C96=0,0,$X97+SUM(I97:K97)/$C97)</f>
        <v>0</v>
      </c>
      <c r="AG97" s="239">
        <f>IF('Encargos e Benefícios'!$C96=0,0,SUM(AD97:AF97))</f>
        <v>0</v>
      </c>
      <c r="AH97" s="10">
        <f t="shared" si="20"/>
        <v>0</v>
      </c>
      <c r="AI97" s="10">
        <f t="shared" si="21"/>
        <v>0</v>
      </c>
      <c r="AJ97" s="10">
        <f>IF('Encargos e Benefícios'!$C96=0,0,$AF97+SUM(N97:P97)/$C97)</f>
        <v>0</v>
      </c>
      <c r="AK97" s="239">
        <f>IF('Encargos e Benefícios'!$C96=0,0,SUM(AH97:AJ97))</f>
        <v>0</v>
      </c>
      <c r="AL97" s="10">
        <f t="shared" si="22"/>
        <v>0</v>
      </c>
      <c r="AM97" s="10">
        <f t="shared" si="23"/>
        <v>0</v>
      </c>
      <c r="AN97" s="10">
        <f>IF('Encargos e Benefícios'!$C96=0,0,$AJ97+SUM(S97:U97)/$C97)</f>
        <v>0</v>
      </c>
      <c r="AO97" s="239">
        <f>IF('Encargos e Benefícios'!$C96=0,0,SUM(AL97:AN97))</f>
        <v>0</v>
      </c>
      <c r="AP97" s="59"/>
      <c r="AQ97" s="59"/>
    </row>
    <row r="98" spans="1:43" ht="12.75" hidden="1">
      <c r="A98" s="98">
        <v>92</v>
      </c>
      <c r="B98" s="11">
        <f>'Encargos e Benefícios'!B97</f>
        <v>0</v>
      </c>
      <c r="C98" s="8">
        <f>'Encargos e Benefícios'!C97</f>
        <v>0</v>
      </c>
      <c r="D98" s="68"/>
      <c r="E98" s="238"/>
      <c r="F98" s="236"/>
      <c r="G98" s="238"/>
      <c r="H98" s="262"/>
      <c r="I98" s="97"/>
      <c r="J98" s="97"/>
      <c r="K98" s="97"/>
      <c r="L98" s="238"/>
      <c r="M98" s="262"/>
      <c r="N98" s="97"/>
      <c r="O98" s="97"/>
      <c r="P98" s="269"/>
      <c r="Q98" s="238"/>
      <c r="R98" s="262"/>
      <c r="S98" s="97">
        <v>0</v>
      </c>
      <c r="T98" s="97">
        <v>0</v>
      </c>
      <c r="U98" s="269">
        <v>0</v>
      </c>
      <c r="V98" s="10">
        <f>'Encargos e Benefícios'!D97</f>
        <v>0</v>
      </c>
      <c r="W98" s="10">
        <f>IF('Encargos e Benefícios'!C97=0,0,'Encargos e Benefícios'!O97/'Encargos e Benefícios'!C97)</f>
        <v>0</v>
      </c>
      <c r="X98" s="271">
        <f>IF('Encargos e Benefícios'!C97=0,0,'Encargos e Benefícios'!U97/'Encargos e Benefícios'!C97)</f>
        <v>0</v>
      </c>
      <c r="Y98" s="272">
        <f>IF('Encargos e Benefícios'!C97=0,0,'Encargos e Benefícios'!V97/'Encargos e Benefícios'!C97)</f>
        <v>0</v>
      </c>
      <c r="Z98" s="59"/>
      <c r="AA98" s="58"/>
      <c r="AB98" s="58"/>
      <c r="AC98" s="59"/>
      <c r="AD98" s="10">
        <f t="shared" si="18"/>
        <v>0</v>
      </c>
      <c r="AE98" s="10">
        <f t="shared" si="19"/>
        <v>0</v>
      </c>
      <c r="AF98" s="10">
        <f>IF('Encargos e Benefícios'!$C97=0,0,$X98+SUM(I98:K98)/$C98)</f>
        <v>0</v>
      </c>
      <c r="AG98" s="239">
        <f>IF('Encargos e Benefícios'!$C97=0,0,SUM(AD98:AF98))</f>
        <v>0</v>
      </c>
      <c r="AH98" s="10">
        <f t="shared" si="20"/>
        <v>0</v>
      </c>
      <c r="AI98" s="10">
        <f t="shared" si="21"/>
        <v>0</v>
      </c>
      <c r="AJ98" s="10">
        <f>IF('Encargos e Benefícios'!$C97=0,0,$AF98+SUM(N98:P98)/$C98)</f>
        <v>0</v>
      </c>
      <c r="AK98" s="239">
        <f>IF('Encargos e Benefícios'!$C97=0,0,SUM(AH98:AJ98))</f>
        <v>0</v>
      </c>
      <c r="AL98" s="10">
        <f t="shared" si="22"/>
        <v>0</v>
      </c>
      <c r="AM98" s="10">
        <f t="shared" si="23"/>
        <v>0</v>
      </c>
      <c r="AN98" s="10">
        <f>IF('Encargos e Benefícios'!$C97=0,0,$AJ98+SUM(S98:U98)/$C98)</f>
        <v>0</v>
      </c>
      <c r="AO98" s="239">
        <f>IF('Encargos e Benefícios'!$C97=0,0,SUM(AL98:AN98))</f>
        <v>0</v>
      </c>
      <c r="AP98" s="59"/>
      <c r="AQ98" s="59"/>
    </row>
    <row r="99" spans="1:43" ht="12.75" hidden="1">
      <c r="A99" s="98">
        <v>93</v>
      </c>
      <c r="B99" s="11">
        <f>'Encargos e Benefícios'!B98</f>
        <v>0</v>
      </c>
      <c r="C99" s="8">
        <f>'Encargos e Benefícios'!C98</f>
        <v>0</v>
      </c>
      <c r="D99" s="68"/>
      <c r="E99" s="238"/>
      <c r="F99" s="236"/>
      <c r="G99" s="238"/>
      <c r="H99" s="262"/>
      <c r="I99" s="97"/>
      <c r="J99" s="97"/>
      <c r="K99" s="97"/>
      <c r="L99" s="238"/>
      <c r="M99" s="262"/>
      <c r="N99" s="97"/>
      <c r="O99" s="97"/>
      <c r="P99" s="269"/>
      <c r="Q99" s="238"/>
      <c r="R99" s="262"/>
      <c r="S99" s="97">
        <v>0</v>
      </c>
      <c r="T99" s="97">
        <v>0</v>
      </c>
      <c r="U99" s="269">
        <v>0</v>
      </c>
      <c r="V99" s="10">
        <f>'Encargos e Benefícios'!D98</f>
        <v>0</v>
      </c>
      <c r="W99" s="10">
        <f>IF('Encargos e Benefícios'!C98=0,0,'Encargos e Benefícios'!O98/'Encargos e Benefícios'!C98)</f>
        <v>0</v>
      </c>
      <c r="X99" s="271">
        <f>IF('Encargos e Benefícios'!C98=0,0,'Encargos e Benefícios'!U98/'Encargos e Benefícios'!C98)</f>
        <v>0</v>
      </c>
      <c r="Y99" s="272">
        <f>IF('Encargos e Benefícios'!C98=0,0,'Encargos e Benefícios'!V98/'Encargos e Benefícios'!C98)</f>
        <v>0</v>
      </c>
      <c r="Z99" s="59"/>
      <c r="AA99" s="58"/>
      <c r="AB99" s="58"/>
      <c r="AC99" s="59"/>
      <c r="AD99" s="10">
        <f t="shared" si="18"/>
        <v>0</v>
      </c>
      <c r="AE99" s="10">
        <f t="shared" si="19"/>
        <v>0</v>
      </c>
      <c r="AF99" s="10">
        <f>IF('Encargos e Benefícios'!$C98=0,0,$X99+SUM(I99:K99)/$C99)</f>
        <v>0</v>
      </c>
      <c r="AG99" s="239">
        <f>IF('Encargos e Benefícios'!$C98=0,0,SUM(AD99:AF99))</f>
        <v>0</v>
      </c>
      <c r="AH99" s="10">
        <f t="shared" si="20"/>
        <v>0</v>
      </c>
      <c r="AI99" s="10">
        <f t="shared" si="21"/>
        <v>0</v>
      </c>
      <c r="AJ99" s="10">
        <f>IF('Encargos e Benefícios'!$C98=0,0,$AF99+SUM(N99:P99)/$C99)</f>
        <v>0</v>
      </c>
      <c r="AK99" s="239">
        <f>IF('Encargos e Benefícios'!$C98=0,0,SUM(AH99:AJ99))</f>
        <v>0</v>
      </c>
      <c r="AL99" s="10">
        <f t="shared" si="22"/>
        <v>0</v>
      </c>
      <c r="AM99" s="10">
        <f t="shared" si="23"/>
        <v>0</v>
      </c>
      <c r="AN99" s="10">
        <f>IF('Encargos e Benefícios'!$C98=0,0,$AJ99+SUM(S99:U99)/$C99)</f>
        <v>0</v>
      </c>
      <c r="AO99" s="239">
        <f>IF('Encargos e Benefícios'!$C98=0,0,SUM(AL99:AN99))</f>
        <v>0</v>
      </c>
      <c r="AP99" s="59"/>
      <c r="AQ99" s="59"/>
    </row>
    <row r="100" spans="1:43" ht="12.75" hidden="1">
      <c r="A100" s="98">
        <v>94</v>
      </c>
      <c r="B100" s="11">
        <f>'Encargos e Benefícios'!B99</f>
        <v>0</v>
      </c>
      <c r="C100" s="8">
        <f>'Encargos e Benefícios'!C99</f>
        <v>0</v>
      </c>
      <c r="D100" s="68"/>
      <c r="E100" s="238"/>
      <c r="F100" s="236"/>
      <c r="G100" s="238"/>
      <c r="H100" s="262"/>
      <c r="I100" s="97"/>
      <c r="J100" s="97"/>
      <c r="K100" s="97"/>
      <c r="L100" s="238"/>
      <c r="M100" s="262"/>
      <c r="N100" s="97"/>
      <c r="O100" s="97"/>
      <c r="P100" s="269"/>
      <c r="Q100" s="238"/>
      <c r="R100" s="262"/>
      <c r="S100" s="97">
        <v>0</v>
      </c>
      <c r="T100" s="97">
        <v>0</v>
      </c>
      <c r="U100" s="269">
        <v>0</v>
      </c>
      <c r="V100" s="10">
        <f>'Encargos e Benefícios'!D99</f>
        <v>0</v>
      </c>
      <c r="W100" s="10">
        <f>IF('Encargos e Benefícios'!C99=0,0,'Encargos e Benefícios'!O99/'Encargos e Benefícios'!C99)</f>
        <v>0</v>
      </c>
      <c r="X100" s="271">
        <f>IF('Encargos e Benefícios'!C99=0,0,'Encargos e Benefícios'!U99/'Encargos e Benefícios'!C99)</f>
        <v>0</v>
      </c>
      <c r="Y100" s="272">
        <f>IF('Encargos e Benefícios'!C99=0,0,'Encargos e Benefícios'!V99/'Encargos e Benefícios'!C99)</f>
        <v>0</v>
      </c>
      <c r="Z100" s="59"/>
      <c r="AA100" s="58"/>
      <c r="AB100" s="58"/>
      <c r="AC100" s="59"/>
      <c r="AD100" s="10">
        <f t="shared" si="18"/>
        <v>0</v>
      </c>
      <c r="AE100" s="10">
        <f t="shared" si="19"/>
        <v>0</v>
      </c>
      <c r="AF100" s="10">
        <f>IF('Encargos e Benefícios'!$C99=0,0,$X100+SUM(I100:K100)/$C100)</f>
        <v>0</v>
      </c>
      <c r="AG100" s="239">
        <f>IF('Encargos e Benefícios'!$C99=0,0,SUM(AD100:AF100))</f>
        <v>0</v>
      </c>
      <c r="AH100" s="10">
        <f t="shared" si="20"/>
        <v>0</v>
      </c>
      <c r="AI100" s="10">
        <f t="shared" si="21"/>
        <v>0</v>
      </c>
      <c r="AJ100" s="10">
        <f>IF('Encargos e Benefícios'!$C99=0,0,$AF100+SUM(N100:P100)/$C100)</f>
        <v>0</v>
      </c>
      <c r="AK100" s="239">
        <f>IF('Encargos e Benefícios'!$C99=0,0,SUM(AH100:AJ100))</f>
        <v>0</v>
      </c>
      <c r="AL100" s="10">
        <f t="shared" si="22"/>
        <v>0</v>
      </c>
      <c r="AM100" s="10">
        <f t="shared" si="23"/>
        <v>0</v>
      </c>
      <c r="AN100" s="10">
        <f>IF('Encargos e Benefícios'!$C99=0,0,$AJ100+SUM(S100:U100)/$C100)</f>
        <v>0</v>
      </c>
      <c r="AO100" s="239">
        <f>IF('Encargos e Benefícios'!$C99=0,0,SUM(AL100:AN100))</f>
        <v>0</v>
      </c>
      <c r="AP100" s="59"/>
      <c r="AQ100" s="59"/>
    </row>
    <row r="101" spans="1:43" ht="12.75" hidden="1">
      <c r="A101" s="98">
        <v>95</v>
      </c>
      <c r="B101" s="11">
        <f>'Encargos e Benefícios'!B100</f>
        <v>0</v>
      </c>
      <c r="C101" s="8">
        <f>'Encargos e Benefícios'!C100</f>
        <v>0</v>
      </c>
      <c r="D101" s="68"/>
      <c r="E101" s="238"/>
      <c r="F101" s="236"/>
      <c r="G101" s="238"/>
      <c r="H101" s="262"/>
      <c r="I101" s="97"/>
      <c r="J101" s="97"/>
      <c r="K101" s="97"/>
      <c r="L101" s="238"/>
      <c r="M101" s="262"/>
      <c r="N101" s="97"/>
      <c r="O101" s="97"/>
      <c r="P101" s="269"/>
      <c r="Q101" s="238"/>
      <c r="R101" s="262"/>
      <c r="S101" s="97">
        <v>0</v>
      </c>
      <c r="T101" s="97">
        <v>0</v>
      </c>
      <c r="U101" s="269">
        <v>0</v>
      </c>
      <c r="V101" s="10">
        <f>'Encargos e Benefícios'!D100</f>
        <v>0</v>
      </c>
      <c r="W101" s="10">
        <f>IF('Encargos e Benefícios'!C100=0,0,'Encargos e Benefícios'!O100/'Encargos e Benefícios'!C100)</f>
        <v>0</v>
      </c>
      <c r="X101" s="271">
        <f>IF('Encargos e Benefícios'!C100=0,0,'Encargos e Benefícios'!U100/'Encargos e Benefícios'!C100)</f>
        <v>0</v>
      </c>
      <c r="Y101" s="272">
        <f>IF('Encargos e Benefícios'!C100=0,0,'Encargos e Benefícios'!V100/'Encargos e Benefícios'!C100)</f>
        <v>0</v>
      </c>
      <c r="Z101" s="59"/>
      <c r="AA101" s="58"/>
      <c r="AB101" s="58"/>
      <c r="AC101" s="59"/>
      <c r="AD101" s="10">
        <f t="shared" si="18"/>
        <v>0</v>
      </c>
      <c r="AE101" s="10">
        <f t="shared" si="19"/>
        <v>0</v>
      </c>
      <c r="AF101" s="10">
        <f>IF('Encargos e Benefícios'!$C100=0,0,$X101+SUM(I101:K101)/$C101)</f>
        <v>0</v>
      </c>
      <c r="AG101" s="239">
        <f>IF('Encargos e Benefícios'!$C100=0,0,SUM(AD101:AF101))</f>
        <v>0</v>
      </c>
      <c r="AH101" s="10">
        <f t="shared" si="20"/>
        <v>0</v>
      </c>
      <c r="AI101" s="10">
        <f t="shared" si="21"/>
        <v>0</v>
      </c>
      <c r="AJ101" s="10">
        <f>IF('Encargos e Benefícios'!$C100=0,0,$AF101+SUM(N101:P101)/$C101)</f>
        <v>0</v>
      </c>
      <c r="AK101" s="239">
        <f>IF('Encargos e Benefícios'!$C100=0,0,SUM(AH101:AJ101))</f>
        <v>0</v>
      </c>
      <c r="AL101" s="10">
        <f t="shared" si="22"/>
        <v>0</v>
      </c>
      <c r="AM101" s="10">
        <f t="shared" si="23"/>
        <v>0</v>
      </c>
      <c r="AN101" s="10">
        <f>IF('Encargos e Benefícios'!$C100=0,0,$AJ101+SUM(S101:U101)/$C101)</f>
        <v>0</v>
      </c>
      <c r="AO101" s="239">
        <f>IF('Encargos e Benefícios'!$C100=0,0,SUM(AL101:AN101))</f>
        <v>0</v>
      </c>
      <c r="AP101" s="59"/>
      <c r="AQ101" s="59"/>
    </row>
    <row r="102" spans="1:43" ht="12.75" hidden="1">
      <c r="A102" s="98">
        <v>96</v>
      </c>
      <c r="B102" s="11">
        <f>'Encargos e Benefícios'!B101</f>
        <v>0</v>
      </c>
      <c r="C102" s="8">
        <f>'Encargos e Benefícios'!C101</f>
        <v>0</v>
      </c>
      <c r="D102" s="68"/>
      <c r="E102" s="238"/>
      <c r="F102" s="236"/>
      <c r="G102" s="238"/>
      <c r="H102" s="262"/>
      <c r="I102" s="97"/>
      <c r="J102" s="97"/>
      <c r="K102" s="97"/>
      <c r="L102" s="238"/>
      <c r="M102" s="262"/>
      <c r="N102" s="97"/>
      <c r="O102" s="97"/>
      <c r="P102" s="269"/>
      <c r="Q102" s="238"/>
      <c r="R102" s="262"/>
      <c r="S102" s="97">
        <v>0</v>
      </c>
      <c r="T102" s="97">
        <v>0</v>
      </c>
      <c r="U102" s="269">
        <v>0</v>
      </c>
      <c r="V102" s="10">
        <f>'Encargos e Benefícios'!D101</f>
        <v>0</v>
      </c>
      <c r="W102" s="10">
        <f>IF('Encargos e Benefícios'!C101=0,0,'Encargos e Benefícios'!O101/'Encargos e Benefícios'!C101)</f>
        <v>0</v>
      </c>
      <c r="X102" s="271">
        <f>IF('Encargos e Benefícios'!C101=0,0,'Encargos e Benefícios'!U101/'Encargos e Benefícios'!C101)</f>
        <v>0</v>
      </c>
      <c r="Y102" s="272">
        <f>IF('Encargos e Benefícios'!C101=0,0,'Encargos e Benefícios'!V101/'Encargos e Benefícios'!C101)</f>
        <v>0</v>
      </c>
      <c r="Z102" s="59"/>
      <c r="AA102" s="58"/>
      <c r="AB102" s="58"/>
      <c r="AC102" s="59"/>
      <c r="AD102" s="10">
        <f t="shared" si="18"/>
        <v>0</v>
      </c>
      <c r="AE102" s="10">
        <f t="shared" si="19"/>
        <v>0</v>
      </c>
      <c r="AF102" s="10">
        <f>IF('Encargos e Benefícios'!$C101=0,0,$X102+SUM(I102:K102)/$C102)</f>
        <v>0</v>
      </c>
      <c r="AG102" s="239">
        <f>IF('Encargos e Benefícios'!$C101=0,0,SUM(AD102:AF102))</f>
        <v>0</v>
      </c>
      <c r="AH102" s="10">
        <f t="shared" si="20"/>
        <v>0</v>
      </c>
      <c r="AI102" s="10">
        <f t="shared" si="21"/>
        <v>0</v>
      </c>
      <c r="AJ102" s="10">
        <f>IF('Encargos e Benefícios'!$C101=0,0,$AF102+SUM(N102:P102)/$C102)</f>
        <v>0</v>
      </c>
      <c r="AK102" s="239">
        <f>IF('Encargos e Benefícios'!$C101=0,0,SUM(AH102:AJ102))</f>
        <v>0</v>
      </c>
      <c r="AL102" s="10">
        <f t="shared" si="22"/>
        <v>0</v>
      </c>
      <c r="AM102" s="10">
        <f t="shared" si="23"/>
        <v>0</v>
      </c>
      <c r="AN102" s="10">
        <f>IF('Encargos e Benefícios'!$C101=0,0,$AJ102+SUM(S102:U102)/$C102)</f>
        <v>0</v>
      </c>
      <c r="AO102" s="239">
        <f>IF('Encargos e Benefícios'!$C101=0,0,SUM(AL102:AN102))</f>
        <v>0</v>
      </c>
      <c r="AP102" s="59"/>
      <c r="AQ102" s="59"/>
    </row>
    <row r="103" spans="1:43" ht="12.75" hidden="1">
      <c r="A103" s="98">
        <v>97</v>
      </c>
      <c r="B103" s="11">
        <f>'Encargos e Benefícios'!B102</f>
        <v>0</v>
      </c>
      <c r="C103" s="8">
        <f>'Encargos e Benefícios'!C102</f>
        <v>0</v>
      </c>
      <c r="D103" s="68"/>
      <c r="E103" s="238"/>
      <c r="F103" s="236"/>
      <c r="G103" s="238"/>
      <c r="H103" s="262"/>
      <c r="I103" s="97"/>
      <c r="J103" s="97"/>
      <c r="K103" s="97"/>
      <c r="L103" s="238"/>
      <c r="M103" s="262"/>
      <c r="N103" s="97"/>
      <c r="O103" s="97"/>
      <c r="P103" s="269"/>
      <c r="Q103" s="238"/>
      <c r="R103" s="262"/>
      <c r="S103" s="97">
        <v>0</v>
      </c>
      <c r="T103" s="97">
        <v>0</v>
      </c>
      <c r="U103" s="269">
        <v>0</v>
      </c>
      <c r="V103" s="10">
        <f>'Encargos e Benefícios'!D102</f>
        <v>0</v>
      </c>
      <c r="W103" s="10">
        <f>IF('Encargos e Benefícios'!C102=0,0,'Encargos e Benefícios'!O102/'Encargos e Benefícios'!C102)</f>
        <v>0</v>
      </c>
      <c r="X103" s="271">
        <f>IF('Encargos e Benefícios'!C102=0,0,'Encargos e Benefícios'!U102/'Encargos e Benefícios'!C102)</f>
        <v>0</v>
      </c>
      <c r="Y103" s="272">
        <f>IF('Encargos e Benefícios'!C102=0,0,'Encargos e Benefícios'!V102/'Encargos e Benefícios'!C102)</f>
        <v>0</v>
      </c>
      <c r="Z103" s="59"/>
      <c r="AA103" s="58"/>
      <c r="AB103" s="58"/>
      <c r="AC103" s="59"/>
      <c r="AD103" s="10">
        <f t="shared" si="18"/>
        <v>0</v>
      </c>
      <c r="AE103" s="10">
        <f t="shared" si="19"/>
        <v>0</v>
      </c>
      <c r="AF103" s="10">
        <f>IF('Encargos e Benefícios'!$C102=0,0,$X103+SUM(I103:K103)/$C103)</f>
        <v>0</v>
      </c>
      <c r="AG103" s="239">
        <f>IF('Encargos e Benefícios'!$C102=0,0,SUM(AD103:AF103))</f>
        <v>0</v>
      </c>
      <c r="AH103" s="10">
        <f t="shared" si="20"/>
        <v>0</v>
      </c>
      <c r="AI103" s="10">
        <f t="shared" si="21"/>
        <v>0</v>
      </c>
      <c r="AJ103" s="10">
        <f>IF('Encargos e Benefícios'!$C102=0,0,$AF103+SUM(N103:P103)/$C103)</f>
        <v>0</v>
      </c>
      <c r="AK103" s="239">
        <f>IF('Encargos e Benefícios'!$C102=0,0,SUM(AH103:AJ103))</f>
        <v>0</v>
      </c>
      <c r="AL103" s="10">
        <f t="shared" si="22"/>
        <v>0</v>
      </c>
      <c r="AM103" s="10">
        <f t="shared" si="23"/>
        <v>0</v>
      </c>
      <c r="AN103" s="10">
        <f>IF('Encargos e Benefícios'!$C102=0,0,$AJ103+SUM(S103:U103)/$C103)</f>
        <v>0</v>
      </c>
      <c r="AO103" s="239">
        <f>IF('Encargos e Benefícios'!$C102=0,0,SUM(AL103:AN103))</f>
        <v>0</v>
      </c>
      <c r="AP103" s="59"/>
      <c r="AQ103" s="59"/>
    </row>
    <row r="104" spans="1:43" ht="12.75" hidden="1">
      <c r="A104" s="98">
        <v>98</v>
      </c>
      <c r="B104" s="11">
        <f>'Encargos e Benefícios'!B103</f>
        <v>0</v>
      </c>
      <c r="C104" s="8">
        <f>'Encargos e Benefícios'!C103</f>
        <v>0</v>
      </c>
      <c r="D104" s="68"/>
      <c r="E104" s="238"/>
      <c r="F104" s="236"/>
      <c r="G104" s="238"/>
      <c r="H104" s="262"/>
      <c r="I104" s="97"/>
      <c r="J104" s="97"/>
      <c r="K104" s="97"/>
      <c r="L104" s="238"/>
      <c r="M104" s="262"/>
      <c r="N104" s="97"/>
      <c r="O104" s="97"/>
      <c r="P104" s="269"/>
      <c r="Q104" s="238"/>
      <c r="R104" s="262"/>
      <c r="S104" s="97">
        <v>0</v>
      </c>
      <c r="T104" s="97">
        <v>0</v>
      </c>
      <c r="U104" s="269">
        <v>0</v>
      </c>
      <c r="V104" s="10">
        <f>'Encargos e Benefícios'!D103</f>
        <v>0</v>
      </c>
      <c r="W104" s="10">
        <f>IF('Encargos e Benefícios'!C103=0,0,'Encargos e Benefícios'!O103/'Encargos e Benefícios'!C103)</f>
        <v>0</v>
      </c>
      <c r="X104" s="271">
        <f>IF('Encargos e Benefícios'!C103=0,0,'Encargos e Benefícios'!U103/'Encargos e Benefícios'!C103)</f>
        <v>0</v>
      </c>
      <c r="Y104" s="272">
        <f>IF('Encargos e Benefícios'!C103=0,0,'Encargos e Benefícios'!V103/'Encargos e Benefícios'!C103)</f>
        <v>0</v>
      </c>
      <c r="Z104" s="59"/>
      <c r="AA104" s="58"/>
      <c r="AB104" s="58"/>
      <c r="AC104" s="59"/>
      <c r="AD104" s="10">
        <f t="shared" si="18"/>
        <v>0</v>
      </c>
      <c r="AE104" s="10">
        <f t="shared" si="19"/>
        <v>0</v>
      </c>
      <c r="AF104" s="10">
        <f>IF('Encargos e Benefícios'!$C103=0,0,$X104+SUM(I104:K104)/$C104)</f>
        <v>0</v>
      </c>
      <c r="AG104" s="239">
        <f>IF('Encargos e Benefícios'!$C103=0,0,SUM(AD104:AF104))</f>
        <v>0</v>
      </c>
      <c r="AH104" s="10">
        <f t="shared" si="20"/>
        <v>0</v>
      </c>
      <c r="AI104" s="10">
        <f t="shared" si="21"/>
        <v>0</v>
      </c>
      <c r="AJ104" s="10">
        <f>IF('Encargos e Benefícios'!$C103=0,0,$AF104+SUM(N104:P104)/$C104)</f>
        <v>0</v>
      </c>
      <c r="AK104" s="239">
        <f>IF('Encargos e Benefícios'!$C103=0,0,SUM(AH104:AJ104))</f>
        <v>0</v>
      </c>
      <c r="AL104" s="10">
        <f t="shared" si="22"/>
        <v>0</v>
      </c>
      <c r="AM104" s="10">
        <f t="shared" si="23"/>
        <v>0</v>
      </c>
      <c r="AN104" s="10">
        <f>IF('Encargos e Benefícios'!$C103=0,0,$AJ104+SUM(S104:U104)/$C104)</f>
        <v>0</v>
      </c>
      <c r="AO104" s="239">
        <f>IF('Encargos e Benefícios'!$C103=0,0,SUM(AL104:AN104))</f>
        <v>0</v>
      </c>
      <c r="AP104" s="59"/>
      <c r="AQ104" s="59"/>
    </row>
    <row r="105" spans="1:43" ht="12.75" hidden="1">
      <c r="A105" s="98">
        <v>99</v>
      </c>
      <c r="B105" s="11">
        <f>'Encargos e Benefícios'!B104</f>
        <v>0</v>
      </c>
      <c r="C105" s="8">
        <f>'Encargos e Benefícios'!C104</f>
        <v>0</v>
      </c>
      <c r="D105" s="68"/>
      <c r="E105" s="238"/>
      <c r="F105" s="236"/>
      <c r="G105" s="238"/>
      <c r="H105" s="262"/>
      <c r="I105" s="97"/>
      <c r="J105" s="97"/>
      <c r="K105" s="97"/>
      <c r="L105" s="238"/>
      <c r="M105" s="262"/>
      <c r="N105" s="97"/>
      <c r="O105" s="97"/>
      <c r="P105" s="269"/>
      <c r="Q105" s="238"/>
      <c r="R105" s="262"/>
      <c r="S105" s="97">
        <v>0</v>
      </c>
      <c r="T105" s="97">
        <v>0</v>
      </c>
      <c r="U105" s="269">
        <v>0</v>
      </c>
      <c r="V105" s="10">
        <f>'Encargos e Benefícios'!D104</f>
        <v>0</v>
      </c>
      <c r="W105" s="10">
        <f>IF('Encargos e Benefícios'!C104=0,0,'Encargos e Benefícios'!O104/'Encargos e Benefícios'!C104)</f>
        <v>0</v>
      </c>
      <c r="X105" s="271">
        <f>IF('Encargos e Benefícios'!C104=0,0,'Encargos e Benefícios'!U104/'Encargos e Benefícios'!C104)</f>
        <v>0</v>
      </c>
      <c r="Y105" s="272">
        <f>IF('Encargos e Benefícios'!C104=0,0,'Encargos e Benefícios'!V104/'Encargos e Benefícios'!C104)</f>
        <v>0</v>
      </c>
      <c r="Z105" s="59"/>
      <c r="AA105" s="58"/>
      <c r="AB105" s="58"/>
      <c r="AC105" s="59"/>
      <c r="AD105" s="10">
        <f t="shared" si="18"/>
        <v>0</v>
      </c>
      <c r="AE105" s="10">
        <f t="shared" si="19"/>
        <v>0</v>
      </c>
      <c r="AF105" s="10">
        <f>IF('Encargos e Benefícios'!$C104=0,0,$X105+SUM(I105:K105)/$C105)</f>
        <v>0</v>
      </c>
      <c r="AG105" s="239">
        <f>IF('Encargos e Benefícios'!$C104=0,0,SUM(AD105:AF105))</f>
        <v>0</v>
      </c>
      <c r="AH105" s="10">
        <f t="shared" si="20"/>
        <v>0</v>
      </c>
      <c r="AI105" s="10">
        <f t="shared" si="21"/>
        <v>0</v>
      </c>
      <c r="AJ105" s="10">
        <f>IF('Encargos e Benefícios'!$C104=0,0,$AF105+SUM(N105:P105)/$C105)</f>
        <v>0</v>
      </c>
      <c r="AK105" s="239">
        <f>IF('Encargos e Benefícios'!$C104=0,0,SUM(AH105:AJ105))</f>
        <v>0</v>
      </c>
      <c r="AL105" s="10">
        <f t="shared" si="22"/>
        <v>0</v>
      </c>
      <c r="AM105" s="10">
        <f t="shared" si="23"/>
        <v>0</v>
      </c>
      <c r="AN105" s="10">
        <f>IF('Encargos e Benefícios'!$C104=0,0,$AJ105+SUM(S105:U105)/$C105)</f>
        <v>0</v>
      </c>
      <c r="AO105" s="239">
        <f>IF('Encargos e Benefícios'!$C104=0,0,SUM(AL105:AN105))</f>
        <v>0</v>
      </c>
      <c r="AP105" s="59"/>
      <c r="AQ105" s="59"/>
    </row>
    <row r="106" spans="1:43" ht="13.5" hidden="1" customHeight="1" thickBot="1">
      <c r="A106" s="98">
        <v>100</v>
      </c>
      <c r="B106" s="11">
        <f>'Encargos e Benefícios'!B105</f>
        <v>0</v>
      </c>
      <c r="C106" s="8">
        <f>'Encargos e Benefícios'!C105</f>
        <v>0</v>
      </c>
      <c r="D106" s="68"/>
      <c r="E106" s="238"/>
      <c r="F106" s="236"/>
      <c r="G106" s="258"/>
      <c r="H106" s="263"/>
      <c r="I106" s="97"/>
      <c r="J106" s="97"/>
      <c r="K106" s="97"/>
      <c r="L106" s="258"/>
      <c r="M106" s="263"/>
      <c r="N106" s="97"/>
      <c r="O106" s="97"/>
      <c r="P106" s="269"/>
      <c r="Q106" s="258"/>
      <c r="R106" s="263"/>
      <c r="S106" s="97">
        <v>0</v>
      </c>
      <c r="T106" s="97">
        <v>0</v>
      </c>
      <c r="U106" s="270">
        <v>0</v>
      </c>
      <c r="V106" s="10">
        <f>'Encargos e Benefícios'!D105</f>
        <v>0</v>
      </c>
      <c r="W106" s="10">
        <f>IF('Encargos e Benefícios'!C105=0,0,'Encargos e Benefícios'!O105/'Encargos e Benefícios'!C105)</f>
        <v>0</v>
      </c>
      <c r="X106" s="271">
        <f>IF('Encargos e Benefícios'!C105=0,0,'Encargos e Benefícios'!U105/'Encargos e Benefícios'!C105)</f>
        <v>0</v>
      </c>
      <c r="Y106" s="272">
        <f>IF('Encargos e Benefícios'!C105=0,0,'Encargos e Benefícios'!V105/'Encargos e Benefícios'!C105)</f>
        <v>0</v>
      </c>
      <c r="Z106" s="59"/>
      <c r="AA106" s="58"/>
      <c r="AB106" s="58"/>
      <c r="AC106" s="59"/>
      <c r="AD106" s="10">
        <f t="shared" si="18"/>
        <v>0</v>
      </c>
      <c r="AE106" s="10">
        <f t="shared" si="19"/>
        <v>0</v>
      </c>
      <c r="AF106" s="10">
        <f>IF('Encargos e Benefícios'!$C105=0,0,$X106+SUM(I106:K106)/$C106)</f>
        <v>0</v>
      </c>
      <c r="AG106" s="239">
        <f>IF('Encargos e Benefícios'!$C105=0,0,SUM(AD106:AF106))</f>
        <v>0</v>
      </c>
      <c r="AH106" s="10">
        <f t="shared" si="20"/>
        <v>0</v>
      </c>
      <c r="AI106" s="10">
        <f t="shared" si="21"/>
        <v>0</v>
      </c>
      <c r="AJ106" s="10">
        <f>IF('Encargos e Benefícios'!$C105=0,0,$AF106+SUM(N106:P106)/$C106)</f>
        <v>0</v>
      </c>
      <c r="AK106" s="239">
        <f>IF('Encargos e Benefícios'!$C105=0,0,SUM(AH106:AJ106))</f>
        <v>0</v>
      </c>
      <c r="AL106" s="10">
        <f t="shared" si="22"/>
        <v>0</v>
      </c>
      <c r="AM106" s="10">
        <f t="shared" si="23"/>
        <v>0</v>
      </c>
      <c r="AN106" s="10">
        <f>IF('Encargos e Benefícios'!$C105=0,0,$AJ106+SUM(S106:U106)/$C106)</f>
        <v>0</v>
      </c>
      <c r="AO106" s="239">
        <f>IF('Encargos e Benefícios'!$C105=0,0,SUM(AL106:AN106))</f>
        <v>0</v>
      </c>
      <c r="AP106" s="59"/>
      <c r="AQ106" s="59"/>
    </row>
    <row r="107" spans="1:43" ht="13.5" thickBot="1">
      <c r="A107" s="60"/>
      <c r="B107" s="60"/>
      <c r="C107" s="61">
        <f>SUM(C7:C106)</f>
        <v>139</v>
      </c>
      <c r="D107" s="69"/>
      <c r="E107" s="233"/>
      <c r="F107" s="14"/>
      <c r="G107" s="234"/>
      <c r="H107" s="234"/>
      <c r="I107" s="234"/>
      <c r="J107" s="234"/>
      <c r="K107" s="234"/>
      <c r="L107" s="234"/>
      <c r="M107" s="234"/>
      <c r="N107" s="234"/>
      <c r="O107" s="234"/>
      <c r="P107" s="234"/>
      <c r="Q107" s="234"/>
      <c r="R107" s="234"/>
      <c r="S107" s="234"/>
      <c r="T107" s="234"/>
      <c r="U107" s="234"/>
      <c r="V107" s="14">
        <f>SUM(V7:V106)</f>
        <v>352969.69745624997</v>
      </c>
      <c r="W107" s="14">
        <f>SUM(W7:W106)</f>
        <v>233891.44813385676</v>
      </c>
      <c r="X107" s="14">
        <f>SUM(X7:X106)</f>
        <v>53648.721000000005</v>
      </c>
      <c r="Y107" s="14">
        <f>SUM(Y7:Y106)</f>
        <v>640509.86659010698</v>
      </c>
      <c r="Z107" s="14">
        <f t="shared" ref="Z107:AB107" si="24">SUM(Z7:Z106)</f>
        <v>288481.357863774</v>
      </c>
      <c r="AA107" s="14">
        <f t="shared" si="24"/>
        <v>237539.45247600012</v>
      </c>
      <c r="AB107" s="14">
        <f t="shared" si="24"/>
        <v>645850.54500000004</v>
      </c>
      <c r="AC107" s="243"/>
      <c r="AD107" s="14">
        <f t="shared" ref="AD107:AF107" si="25">SUM(AD7:AD106)</f>
        <v>360029.09140537522</v>
      </c>
      <c r="AE107" s="14">
        <f t="shared" si="25"/>
        <v>238569.27709653386</v>
      </c>
      <c r="AF107" s="14">
        <f t="shared" si="25"/>
        <v>53648.721000000005</v>
      </c>
      <c r="AG107" s="285">
        <f>SUBTOTAL(9,AG7:AG106)</f>
        <v>652247.0895019091</v>
      </c>
      <c r="AH107" s="14">
        <f t="shared" ref="AH107:AJ107" si="26">SUM(AH7:AH106)</f>
        <v>367229.6732334824</v>
      </c>
      <c r="AI107" s="14">
        <f t="shared" si="26"/>
        <v>243340.66263846459</v>
      </c>
      <c r="AJ107" s="14">
        <f t="shared" si="26"/>
        <v>53648.721000000005</v>
      </c>
      <c r="AK107" s="285">
        <f>SUBTOTAL(9,AK7:AK106)</f>
        <v>664219.05687194737</v>
      </c>
      <c r="AL107" s="14">
        <f t="shared" ref="AL107:AN107" si="27">SUM(AL7:AL106)</f>
        <v>367229.6732334824</v>
      </c>
      <c r="AM107" s="14">
        <f t="shared" si="27"/>
        <v>243340.66263846459</v>
      </c>
      <c r="AN107" s="14">
        <f t="shared" si="27"/>
        <v>53648.721000000005</v>
      </c>
      <c r="AO107" s="285">
        <f>SUBTOTAL(9,AO7:AO106)</f>
        <v>664219.05687194737</v>
      </c>
      <c r="AP107" s="243"/>
      <c r="AQ107" s="243"/>
    </row>
    <row r="108" spans="1:43" ht="12.75">
      <c r="A108" s="240"/>
      <c r="B108" s="240"/>
      <c r="C108" s="241"/>
      <c r="D108" s="242"/>
      <c r="E108" s="243"/>
      <c r="F108" s="243"/>
      <c r="G108" s="244"/>
      <c r="H108" s="244"/>
      <c r="I108" s="244"/>
      <c r="J108" s="244"/>
      <c r="K108" s="244"/>
      <c r="L108" s="243"/>
      <c r="M108" s="243"/>
      <c r="N108" s="243"/>
      <c r="O108" s="243"/>
      <c r="P108" s="243"/>
      <c r="Q108" s="243"/>
      <c r="R108" s="243"/>
      <c r="S108" s="243"/>
      <c r="T108" s="243"/>
      <c r="U108" s="243"/>
      <c r="V108" s="243"/>
      <c r="W108" s="243"/>
      <c r="X108" s="243"/>
      <c r="Y108" s="243"/>
      <c r="Z108" s="243"/>
      <c r="AA108" s="243"/>
      <c r="AB108" s="243"/>
      <c r="AC108" s="243"/>
      <c r="AD108" s="243"/>
      <c r="AE108" s="243"/>
      <c r="AF108" s="243"/>
      <c r="AG108" s="243"/>
      <c r="AH108" s="243"/>
      <c r="AI108" s="243"/>
      <c r="AJ108" s="243"/>
      <c r="AK108" s="243"/>
      <c r="AL108" s="243"/>
      <c r="AM108" s="243"/>
      <c r="AN108" s="243"/>
      <c r="AO108" s="243"/>
      <c r="AP108" s="243"/>
      <c r="AQ108" s="243"/>
    </row>
    <row r="109" spans="1:43" ht="15.75" customHeight="1" thickBot="1">
      <c r="A109" s="424" t="s">
        <v>315</v>
      </c>
      <c r="B109" s="424"/>
      <c r="C109" s="424"/>
      <c r="D109" s="424"/>
      <c r="E109" s="424"/>
      <c r="F109" s="424"/>
      <c r="G109" s="424"/>
      <c r="H109" s="424"/>
      <c r="I109" s="424"/>
      <c r="J109" s="424"/>
      <c r="K109" s="424"/>
      <c r="L109" s="424"/>
      <c r="M109" s="424"/>
      <c r="N109" s="424"/>
      <c r="O109" s="424"/>
      <c r="P109" s="424"/>
      <c r="Q109" s="385"/>
      <c r="R109" s="385"/>
      <c r="S109" s="385"/>
      <c r="T109" s="385"/>
      <c r="U109" s="385"/>
      <c r="V109" s="385"/>
      <c r="W109" s="385"/>
      <c r="X109" s="385"/>
      <c r="Y109" s="385"/>
      <c r="Z109" s="265"/>
      <c r="AA109" s="265"/>
      <c r="AB109" s="265"/>
      <c r="AC109" s="265"/>
      <c r="AD109" s="265"/>
      <c r="AE109" s="265"/>
      <c r="AF109" s="265"/>
      <c r="AG109" s="265"/>
      <c r="AH109" s="265"/>
      <c r="AI109" s="265"/>
      <c r="AJ109" s="265"/>
      <c r="AK109" s="265"/>
      <c r="AL109" s="265"/>
      <c r="AM109" s="265"/>
      <c r="AN109" s="265"/>
      <c r="AO109" s="265"/>
      <c r="AP109" s="265"/>
      <c r="AQ109" s="265"/>
    </row>
    <row r="110" spans="1:43" ht="27" customHeight="1">
      <c r="A110" s="401" t="s">
        <v>148</v>
      </c>
      <c r="B110" s="401" t="s">
        <v>1</v>
      </c>
      <c r="C110" s="401" t="s">
        <v>145</v>
      </c>
      <c r="D110" s="403" t="s">
        <v>19</v>
      </c>
      <c r="E110" s="402" t="s">
        <v>316</v>
      </c>
      <c r="F110" s="403" t="s">
        <v>317</v>
      </c>
      <c r="G110" s="402" t="s">
        <v>371</v>
      </c>
      <c r="H110" s="401"/>
      <c r="I110" s="401"/>
      <c r="J110" s="401"/>
      <c r="K110" s="403"/>
      <c r="L110" s="402" t="s">
        <v>370</v>
      </c>
      <c r="M110" s="401"/>
      <c r="N110" s="401"/>
      <c r="O110" s="401"/>
      <c r="P110" s="401"/>
      <c r="Q110" s="402" t="s">
        <v>376</v>
      </c>
      <c r="R110" s="401"/>
      <c r="S110" s="401"/>
      <c r="T110" s="401"/>
      <c r="U110" s="401"/>
      <c r="V110" s="402" t="s">
        <v>320</v>
      </c>
      <c r="W110" s="401"/>
      <c r="X110" s="401"/>
      <c r="Y110" s="401"/>
      <c r="AD110" s="402" t="s">
        <v>380</v>
      </c>
      <c r="AE110" s="401"/>
      <c r="AF110" s="401"/>
      <c r="AG110" s="401"/>
      <c r="AH110" s="402" t="s">
        <v>378</v>
      </c>
      <c r="AI110" s="401"/>
      <c r="AJ110" s="401"/>
      <c r="AK110" s="401"/>
      <c r="AL110" s="402" t="s">
        <v>379</v>
      </c>
      <c r="AM110" s="401"/>
      <c r="AN110" s="401"/>
      <c r="AO110" s="401"/>
    </row>
    <row r="111" spans="1:43" ht="27" customHeight="1">
      <c r="A111" s="419"/>
      <c r="B111" s="419"/>
      <c r="C111" s="419"/>
      <c r="D111" s="420"/>
      <c r="E111" s="418"/>
      <c r="F111" s="420"/>
      <c r="G111" s="418" t="s">
        <v>318</v>
      </c>
      <c r="H111" s="422" t="s">
        <v>337</v>
      </c>
      <c r="I111" s="419" t="s">
        <v>336</v>
      </c>
      <c r="J111" s="419"/>
      <c r="K111" s="420"/>
      <c r="L111" s="418" t="s">
        <v>318</v>
      </c>
      <c r="M111" s="422" t="s">
        <v>337</v>
      </c>
      <c r="N111" s="419" t="s">
        <v>336</v>
      </c>
      <c r="O111" s="419"/>
      <c r="P111" s="419"/>
      <c r="Q111" s="418" t="s">
        <v>318</v>
      </c>
      <c r="R111" s="422" t="s">
        <v>337</v>
      </c>
      <c r="S111" s="419" t="s">
        <v>336</v>
      </c>
      <c r="T111" s="419"/>
      <c r="U111" s="419"/>
      <c r="V111" s="418" t="s">
        <v>294</v>
      </c>
      <c r="W111" s="419" t="s">
        <v>21</v>
      </c>
      <c r="X111" s="419" t="s">
        <v>31</v>
      </c>
      <c r="Y111" s="419" t="s">
        <v>319</v>
      </c>
      <c r="AD111" s="418" t="s">
        <v>294</v>
      </c>
      <c r="AE111" s="419" t="s">
        <v>21</v>
      </c>
      <c r="AF111" s="419" t="s">
        <v>31</v>
      </c>
      <c r="AG111" s="419" t="s">
        <v>377</v>
      </c>
      <c r="AH111" s="418" t="s">
        <v>294</v>
      </c>
      <c r="AI111" s="419" t="s">
        <v>21</v>
      </c>
      <c r="AJ111" s="419" t="s">
        <v>31</v>
      </c>
      <c r="AK111" s="419" t="s">
        <v>377</v>
      </c>
      <c r="AL111" s="418" t="s">
        <v>294</v>
      </c>
      <c r="AM111" s="419" t="s">
        <v>21</v>
      </c>
      <c r="AN111" s="419" t="s">
        <v>31</v>
      </c>
      <c r="AO111" s="419" t="s">
        <v>377</v>
      </c>
    </row>
    <row r="112" spans="1:43" ht="39.75" customHeight="1" thickBot="1">
      <c r="A112" s="406"/>
      <c r="B112" s="406"/>
      <c r="C112" s="406"/>
      <c r="D112" s="407"/>
      <c r="E112" s="404"/>
      <c r="F112" s="407"/>
      <c r="G112" s="404"/>
      <c r="H112" s="423"/>
      <c r="I112" s="161"/>
      <c r="J112" s="161"/>
      <c r="K112" s="161"/>
      <c r="L112" s="404"/>
      <c r="M112" s="423"/>
      <c r="N112" s="161"/>
      <c r="O112" s="161"/>
      <c r="P112" s="161"/>
      <c r="Q112" s="404"/>
      <c r="R112" s="423"/>
      <c r="S112" s="161"/>
      <c r="T112" s="161"/>
      <c r="U112" s="161"/>
      <c r="V112" s="404"/>
      <c r="W112" s="406"/>
      <c r="X112" s="406"/>
      <c r="Y112" s="406"/>
      <c r="AD112" s="404"/>
      <c r="AE112" s="406"/>
      <c r="AF112" s="406"/>
      <c r="AG112" s="406"/>
      <c r="AH112" s="404"/>
      <c r="AI112" s="406"/>
      <c r="AJ112" s="406"/>
      <c r="AK112" s="406"/>
      <c r="AL112" s="404"/>
      <c r="AM112" s="406"/>
      <c r="AN112" s="406"/>
      <c r="AO112" s="406"/>
    </row>
    <row r="113" spans="1:43" ht="15.75" customHeight="1" thickBot="1">
      <c r="A113" s="98">
        <v>1</v>
      </c>
      <c r="B113" s="11" t="str">
        <f>'Encargos e Benefícios'!B112</f>
        <v>Estagiários (Didáticos)</v>
      </c>
      <c r="C113" s="8">
        <f>'Encargos e Benefícios'!C112</f>
        <v>0</v>
      </c>
      <c r="D113" s="68"/>
      <c r="E113" s="238">
        <v>2</v>
      </c>
      <c r="F113" s="236">
        <v>3</v>
      </c>
      <c r="G113" s="266"/>
      <c r="H113" s="262"/>
      <c r="I113" s="97"/>
      <c r="J113" s="97"/>
      <c r="K113" s="269"/>
      <c r="L113" s="266"/>
      <c r="M113" s="262"/>
      <c r="N113" s="97"/>
      <c r="O113" s="97"/>
      <c r="P113" s="268"/>
      <c r="Q113" s="266"/>
      <c r="R113" s="262"/>
      <c r="S113" s="97">
        <v>0</v>
      </c>
      <c r="T113" s="97">
        <v>0</v>
      </c>
      <c r="U113" s="97">
        <v>0</v>
      </c>
      <c r="V113" s="10">
        <f>'Encargos e Benefícios'!D112</f>
        <v>500</v>
      </c>
      <c r="W113" s="10">
        <f>IF('Encargos e Benefícios'!C112=0,0,'Encargos e Benefícios'!F112/'Encargos e Benefícios'!C112)</f>
        <v>0</v>
      </c>
      <c r="X113" s="10">
        <f>IF('Encargos e Benefícios'!C112=0,0,'Encargos e Benefícios'!L112/'Encargos e Benefícios'!C112)</f>
        <v>0</v>
      </c>
      <c r="Y113" s="10">
        <f>IF('Encargos e Benefícios'!C112=0,0,'Encargos e Benefícios'!M112/'Encargos e Benefícios'!C112)</f>
        <v>0</v>
      </c>
      <c r="AD113" s="292">
        <f>V113*(1+H113)</f>
        <v>500</v>
      </c>
      <c r="AE113" s="10">
        <f>$W113*(1+H113)</f>
        <v>0</v>
      </c>
      <c r="AF113" s="10">
        <f>IF('Encargos e Benefícios'!$C112=0,0,$X113+SUM(I113:K113)/$C113)</f>
        <v>0</v>
      </c>
      <c r="AG113" s="292">
        <f>IF('Encargos e Benefícios'!$C112=0,0,SUM(AD113:AF113))</f>
        <v>0</v>
      </c>
      <c r="AH113" s="291">
        <f>AD113*(1+M113)</f>
        <v>500</v>
      </c>
      <c r="AI113" s="10">
        <f>$AE113*(1+M113)</f>
        <v>0</v>
      </c>
      <c r="AJ113" s="10">
        <f>IF('Encargos e Benefícios'!$C112=0,0,$AF113+SUM(N113:P113)/$C113)</f>
        <v>0</v>
      </c>
      <c r="AK113" s="292">
        <f>IF('Encargos e Benefícios'!$C112=0,0,SUM(AH113:AJ113))</f>
        <v>0</v>
      </c>
      <c r="AL113" s="291">
        <f>AH113*(1+R113)</f>
        <v>500</v>
      </c>
      <c r="AM113" s="10">
        <f>$AI113*(1+R113)</f>
        <v>0</v>
      </c>
      <c r="AN113" s="10">
        <f>IF('Encargos e Benefícios'!$C112=0,0,$AJ113+SUM(S113:U113)/$C113)</f>
        <v>0</v>
      </c>
      <c r="AO113" s="292">
        <f>IF('Encargos e Benefícios'!$C112=0,0,SUM(AL113:AN113))</f>
        <v>0</v>
      </c>
    </row>
    <row r="114" spans="1:43" ht="15.75" hidden="1" customHeight="1">
      <c r="A114" s="98">
        <v>2</v>
      </c>
      <c r="B114" s="11">
        <f>'Encargos e Benefícios'!B113</f>
        <v>0</v>
      </c>
      <c r="C114" s="8">
        <f>'Encargos e Benefícios'!C113</f>
        <v>0</v>
      </c>
      <c r="D114" s="68"/>
      <c r="E114" s="238"/>
      <c r="F114" s="236"/>
      <c r="G114" s="266"/>
      <c r="H114" s="262"/>
      <c r="I114" s="97"/>
      <c r="J114" s="97"/>
      <c r="K114" s="269"/>
      <c r="L114" s="266"/>
      <c r="M114" s="262"/>
      <c r="N114" s="97"/>
      <c r="O114" s="97"/>
      <c r="P114" s="269"/>
      <c r="Q114" s="266"/>
      <c r="R114" s="262"/>
      <c r="S114" s="97">
        <v>0</v>
      </c>
      <c r="T114" s="97">
        <v>0</v>
      </c>
      <c r="U114" s="97">
        <v>0</v>
      </c>
      <c r="V114" s="10">
        <f>'Encargos e Benefícios'!D113</f>
        <v>0</v>
      </c>
      <c r="W114" s="10">
        <f>IF('Encargos e Benefícios'!C113=0,0,'Encargos e Benefícios'!F113/'Encargos e Benefícios'!C113)</f>
        <v>0</v>
      </c>
      <c r="X114" s="10">
        <f>IF('Encargos e Benefícios'!C113=0,0,'Encargos e Benefícios'!L113/'Encargos e Benefícios'!C113)</f>
        <v>0</v>
      </c>
      <c r="Y114" s="10">
        <f>IF('Encargos e Benefícios'!C113=0,0,'Encargos e Benefícios'!M113/'Encargos e Benefícios'!C113)</f>
        <v>0</v>
      </c>
      <c r="AD114" s="10">
        <f t="shared" ref="AD114:AD122" si="28">V114*(1+H114)</f>
        <v>0</v>
      </c>
      <c r="AE114" s="10">
        <f t="shared" ref="AE114:AE122" si="29">$W114*(1+H114)</f>
        <v>0</v>
      </c>
      <c r="AF114" s="10">
        <f>IF('Encargos e Benefícios'!$C113=0,0,$X114+SUM(I114:K114)/$C114)</f>
        <v>0</v>
      </c>
      <c r="AG114" s="10">
        <f>IF('Encargos e Benefícios'!$C113=0,0,SUM(AD114:AF114))</f>
        <v>0</v>
      </c>
      <c r="AH114" s="291">
        <f t="shared" ref="AH114:AH122" si="30">AD114*(1+M114)</f>
        <v>0</v>
      </c>
      <c r="AI114" s="10">
        <f t="shared" ref="AI114:AI122" si="31">$AE114*(1+M114)</f>
        <v>0</v>
      </c>
      <c r="AJ114" s="10">
        <f>IF('Encargos e Benefícios'!$C113=0,0,$AF114+SUM(N114:P114)/$C114)</f>
        <v>0</v>
      </c>
      <c r="AK114" s="10">
        <f>IF('Encargos e Benefícios'!$C113=0,0,SUM(AH114:AJ114))</f>
        <v>0</v>
      </c>
      <c r="AL114" s="291">
        <f t="shared" ref="AL114:AL122" si="32">AH114*(1+R114)</f>
        <v>0</v>
      </c>
      <c r="AM114" s="10">
        <f t="shared" ref="AM114:AM122" si="33">$AI114*(1+R114)</f>
        <v>0</v>
      </c>
      <c r="AN114" s="10">
        <f>IF('Encargos e Benefícios'!$C113=0,0,$AJ114+SUM(S114:U114)/$C114)</f>
        <v>0</v>
      </c>
      <c r="AO114" s="10">
        <f>IF('Encargos e Benefícios'!$C113=0,0,SUM(AL114:AN114))</f>
        <v>0</v>
      </c>
    </row>
    <row r="115" spans="1:43" ht="15.75" hidden="1" customHeight="1">
      <c r="A115" s="98">
        <v>3</v>
      </c>
      <c r="B115" s="11">
        <f>'Encargos e Benefícios'!B114</f>
        <v>0</v>
      </c>
      <c r="C115" s="8">
        <f>'Encargos e Benefícios'!C114</f>
        <v>0</v>
      </c>
      <c r="D115" s="68"/>
      <c r="E115" s="238"/>
      <c r="F115" s="236"/>
      <c r="G115" s="266"/>
      <c r="H115" s="262"/>
      <c r="I115" s="97"/>
      <c r="J115" s="97"/>
      <c r="K115" s="269"/>
      <c r="L115" s="266"/>
      <c r="M115" s="262"/>
      <c r="N115" s="97"/>
      <c r="O115" s="97"/>
      <c r="P115" s="269"/>
      <c r="Q115" s="266"/>
      <c r="R115" s="262"/>
      <c r="S115" s="97">
        <v>0</v>
      </c>
      <c r="T115" s="97">
        <v>0</v>
      </c>
      <c r="U115" s="97">
        <v>0</v>
      </c>
      <c r="V115" s="10">
        <f>'Encargos e Benefícios'!D114</f>
        <v>0</v>
      </c>
      <c r="W115" s="10">
        <f>IF('Encargos e Benefícios'!C114=0,0,'Encargos e Benefícios'!F114/'Encargos e Benefícios'!C114)</f>
        <v>0</v>
      </c>
      <c r="X115" s="10">
        <f>IF('Encargos e Benefícios'!C114=0,0,'Encargos e Benefícios'!L114/'Encargos e Benefícios'!C114)</f>
        <v>0</v>
      </c>
      <c r="Y115" s="10">
        <f>IF('Encargos e Benefícios'!C114=0,0,'Encargos e Benefícios'!M114/'Encargos e Benefícios'!C114)</f>
        <v>0</v>
      </c>
      <c r="AD115" s="10">
        <f t="shared" si="28"/>
        <v>0</v>
      </c>
      <c r="AE115" s="10">
        <f t="shared" si="29"/>
        <v>0</v>
      </c>
      <c r="AF115" s="10">
        <f>IF('Encargos e Benefícios'!$C114=0,0,$X115+SUM(I115:K115)/$C115)</f>
        <v>0</v>
      </c>
      <c r="AG115" s="10">
        <f>IF('Encargos e Benefícios'!$C114=0,0,SUM(AD115:AF115))</f>
        <v>0</v>
      </c>
      <c r="AH115" s="291">
        <f t="shared" si="30"/>
        <v>0</v>
      </c>
      <c r="AI115" s="10">
        <f t="shared" si="31"/>
        <v>0</v>
      </c>
      <c r="AJ115" s="10">
        <f>IF('Encargos e Benefícios'!$C114=0,0,$AF115+SUM(N115:P115)/$C115)</f>
        <v>0</v>
      </c>
      <c r="AK115" s="10">
        <f>IF('Encargos e Benefícios'!$C114=0,0,SUM(AH115:AJ115))</f>
        <v>0</v>
      </c>
      <c r="AL115" s="291">
        <f t="shared" si="32"/>
        <v>0</v>
      </c>
      <c r="AM115" s="10">
        <f t="shared" si="33"/>
        <v>0</v>
      </c>
      <c r="AN115" s="10">
        <f>IF('Encargos e Benefícios'!$C114=0,0,$AJ115+SUM(S115:U115)/$C115)</f>
        <v>0</v>
      </c>
      <c r="AO115" s="10">
        <f>IF('Encargos e Benefícios'!$C114=0,0,SUM(AL115:AN115))</f>
        <v>0</v>
      </c>
    </row>
    <row r="116" spans="1:43" ht="15.75" hidden="1" customHeight="1">
      <c r="A116" s="98">
        <v>4</v>
      </c>
      <c r="B116" s="11">
        <f>'Encargos e Benefícios'!B115</f>
        <v>0</v>
      </c>
      <c r="C116" s="8">
        <f>'Encargos e Benefícios'!C115</f>
        <v>0</v>
      </c>
      <c r="D116" s="68"/>
      <c r="E116" s="238"/>
      <c r="F116" s="236"/>
      <c r="G116" s="266"/>
      <c r="H116" s="262"/>
      <c r="I116" s="97"/>
      <c r="J116" s="97"/>
      <c r="K116" s="269"/>
      <c r="L116" s="266"/>
      <c r="M116" s="262"/>
      <c r="N116" s="97"/>
      <c r="O116" s="97"/>
      <c r="P116" s="269"/>
      <c r="Q116" s="266"/>
      <c r="R116" s="262"/>
      <c r="S116" s="97">
        <v>0</v>
      </c>
      <c r="T116" s="97">
        <v>0</v>
      </c>
      <c r="U116" s="97">
        <v>0</v>
      </c>
      <c r="V116" s="10">
        <f>'Encargos e Benefícios'!D115</f>
        <v>0</v>
      </c>
      <c r="W116" s="10">
        <f>IF('Encargos e Benefícios'!C115=0,0,'Encargos e Benefícios'!F115/'Encargos e Benefícios'!C115)</f>
        <v>0</v>
      </c>
      <c r="X116" s="10">
        <f>IF('Encargos e Benefícios'!C115=0,0,'Encargos e Benefícios'!L115/'Encargos e Benefícios'!C115)</f>
        <v>0</v>
      </c>
      <c r="Y116" s="10">
        <f>IF('Encargos e Benefícios'!C115=0,0,'Encargos e Benefícios'!M115/'Encargos e Benefícios'!C115)</f>
        <v>0</v>
      </c>
      <c r="Z116" s="10"/>
      <c r="AD116" s="10">
        <f t="shared" si="28"/>
        <v>0</v>
      </c>
      <c r="AE116" s="10">
        <f t="shared" si="29"/>
        <v>0</v>
      </c>
      <c r="AF116" s="10">
        <f>IF('Encargos e Benefícios'!$C115=0,0,$X116+SUM(I116:K116)/$C116)</f>
        <v>0</v>
      </c>
      <c r="AG116" s="10">
        <f>IF('Encargos e Benefícios'!$C115=0,0,SUM(AD116:AF116))</f>
        <v>0</v>
      </c>
      <c r="AH116" s="291">
        <f t="shared" si="30"/>
        <v>0</v>
      </c>
      <c r="AI116" s="10">
        <f t="shared" si="31"/>
        <v>0</v>
      </c>
      <c r="AJ116" s="10">
        <f>IF('Encargos e Benefícios'!$C115=0,0,$AF116+SUM(N116:P116)/$C116)</f>
        <v>0</v>
      </c>
      <c r="AK116" s="10">
        <f>IF('Encargos e Benefícios'!$C115=0,0,SUM(AH116:AJ116))</f>
        <v>0</v>
      </c>
      <c r="AL116" s="291">
        <f t="shared" si="32"/>
        <v>0</v>
      </c>
      <c r="AM116" s="10">
        <f t="shared" si="33"/>
        <v>0</v>
      </c>
      <c r="AN116" s="10">
        <f>IF('Encargos e Benefícios'!$C115=0,0,$AJ116+SUM(S116:U116)/$C116)</f>
        <v>0</v>
      </c>
      <c r="AO116" s="10">
        <f>IF('Encargos e Benefícios'!$C115=0,0,SUM(AL116:AN116))</f>
        <v>0</v>
      </c>
    </row>
    <row r="117" spans="1:43" ht="15.75" hidden="1" customHeight="1">
      <c r="A117" s="98">
        <v>5</v>
      </c>
      <c r="B117" s="11">
        <f>'Encargos e Benefícios'!B116</f>
        <v>0</v>
      </c>
      <c r="C117" s="8">
        <f>'Encargos e Benefícios'!C116</f>
        <v>0</v>
      </c>
      <c r="D117" s="68"/>
      <c r="E117" s="238"/>
      <c r="F117" s="236"/>
      <c r="G117" s="266"/>
      <c r="H117" s="262"/>
      <c r="I117" s="97"/>
      <c r="J117" s="97"/>
      <c r="K117" s="269"/>
      <c r="L117" s="266"/>
      <c r="M117" s="262"/>
      <c r="N117" s="97"/>
      <c r="O117" s="97"/>
      <c r="P117" s="269"/>
      <c r="Q117" s="266"/>
      <c r="R117" s="262"/>
      <c r="S117" s="97">
        <v>0</v>
      </c>
      <c r="T117" s="97">
        <v>0</v>
      </c>
      <c r="U117" s="97">
        <v>0</v>
      </c>
      <c r="V117" s="10">
        <f>'Encargos e Benefícios'!D116</f>
        <v>0</v>
      </c>
      <c r="W117" s="10">
        <f>IF('Encargos e Benefícios'!C116=0,0,'Encargos e Benefícios'!F116/'Encargos e Benefícios'!C116)</f>
        <v>0</v>
      </c>
      <c r="X117" s="10">
        <f>IF('Encargos e Benefícios'!C116=0,0,'Encargos e Benefícios'!L116/'Encargos e Benefícios'!C116)</f>
        <v>0</v>
      </c>
      <c r="Y117" s="10">
        <f>IF('Encargos e Benefícios'!C116=0,0,'Encargos e Benefícios'!M116/'Encargos e Benefícios'!C116)</f>
        <v>0</v>
      </c>
      <c r="Z117" s="10"/>
      <c r="AD117" s="10">
        <f t="shared" si="28"/>
        <v>0</v>
      </c>
      <c r="AE117" s="10">
        <f t="shared" si="29"/>
        <v>0</v>
      </c>
      <c r="AF117" s="10">
        <f>IF('Encargos e Benefícios'!$C116=0,0,$X117+SUM(I117:K117)/$C117)</f>
        <v>0</v>
      </c>
      <c r="AG117" s="10">
        <f>IF('Encargos e Benefícios'!$C116=0,0,SUM(AD117:AF117))</f>
        <v>0</v>
      </c>
      <c r="AH117" s="291">
        <f t="shared" si="30"/>
        <v>0</v>
      </c>
      <c r="AI117" s="10">
        <f t="shared" si="31"/>
        <v>0</v>
      </c>
      <c r="AJ117" s="10">
        <f>IF('Encargos e Benefícios'!$C116=0,0,$AF117+SUM(N117:P117)/$C117)</f>
        <v>0</v>
      </c>
      <c r="AK117" s="10">
        <f>IF('Encargos e Benefícios'!$C116=0,0,SUM(AH117:AJ117))</f>
        <v>0</v>
      </c>
      <c r="AL117" s="291">
        <f t="shared" si="32"/>
        <v>0</v>
      </c>
      <c r="AM117" s="10">
        <f t="shared" si="33"/>
        <v>0</v>
      </c>
      <c r="AN117" s="10">
        <f>IF('Encargos e Benefícios'!$C116=0,0,$AJ117+SUM(S117:U117)/$C117)</f>
        <v>0</v>
      </c>
      <c r="AO117" s="10">
        <f>IF('Encargos e Benefícios'!$C116=0,0,SUM(AL117:AN117))</f>
        <v>0</v>
      </c>
    </row>
    <row r="118" spans="1:43" ht="15.75" hidden="1" customHeight="1">
      <c r="A118" s="98">
        <v>6</v>
      </c>
      <c r="B118" s="11">
        <f>'Encargos e Benefícios'!B117</f>
        <v>0</v>
      </c>
      <c r="C118" s="8">
        <f>'Encargos e Benefícios'!C117</f>
        <v>0</v>
      </c>
      <c r="D118" s="68"/>
      <c r="E118" s="238"/>
      <c r="F118" s="236"/>
      <c r="G118" s="266"/>
      <c r="H118" s="262"/>
      <c r="I118" s="97"/>
      <c r="J118" s="97"/>
      <c r="K118" s="269"/>
      <c r="L118" s="266"/>
      <c r="M118" s="262"/>
      <c r="N118" s="97"/>
      <c r="O118" s="97"/>
      <c r="P118" s="269"/>
      <c r="Q118" s="266"/>
      <c r="R118" s="262"/>
      <c r="S118" s="97">
        <v>0</v>
      </c>
      <c r="T118" s="97">
        <v>0</v>
      </c>
      <c r="U118" s="97">
        <v>0</v>
      </c>
      <c r="V118" s="10">
        <f>'Encargos e Benefícios'!D117</f>
        <v>0</v>
      </c>
      <c r="W118" s="10">
        <f>IF('Encargos e Benefícios'!C117=0,0,'Encargos e Benefícios'!F117/'Encargos e Benefícios'!C117)</f>
        <v>0</v>
      </c>
      <c r="X118" s="10">
        <f>IF('Encargos e Benefícios'!C117=0,0,'Encargos e Benefícios'!L117/'Encargos e Benefícios'!C117)</f>
        <v>0</v>
      </c>
      <c r="Y118" s="10">
        <f>IF('Encargos e Benefícios'!C117=0,0,'Encargos e Benefícios'!M117/'Encargos e Benefícios'!C117)</f>
        <v>0</v>
      </c>
      <c r="Z118" s="10"/>
      <c r="AD118" s="10">
        <f t="shared" si="28"/>
        <v>0</v>
      </c>
      <c r="AE118" s="10">
        <f t="shared" si="29"/>
        <v>0</v>
      </c>
      <c r="AF118" s="10">
        <f>IF('Encargos e Benefícios'!$C117=0,0,$X118+SUM(I118:K118)/$C118)</f>
        <v>0</v>
      </c>
      <c r="AG118" s="10">
        <f>IF('Encargos e Benefícios'!$C117=0,0,SUM(AD118:AF118))</f>
        <v>0</v>
      </c>
      <c r="AH118" s="291">
        <f t="shared" si="30"/>
        <v>0</v>
      </c>
      <c r="AI118" s="10">
        <f t="shared" si="31"/>
        <v>0</v>
      </c>
      <c r="AJ118" s="10">
        <f>IF('Encargos e Benefícios'!$C117=0,0,$AF118+SUM(N118:P118)/$C118)</f>
        <v>0</v>
      </c>
      <c r="AK118" s="10">
        <f>IF('Encargos e Benefícios'!$C117=0,0,SUM(AH118:AJ118))</f>
        <v>0</v>
      </c>
      <c r="AL118" s="291">
        <f t="shared" si="32"/>
        <v>0</v>
      </c>
      <c r="AM118" s="10">
        <f t="shared" si="33"/>
        <v>0</v>
      </c>
      <c r="AN118" s="10">
        <f>IF('Encargos e Benefícios'!$C117=0,0,$AJ118+SUM(S118:U118)/$C118)</f>
        <v>0</v>
      </c>
      <c r="AO118" s="10">
        <f>IF('Encargos e Benefícios'!$C117=0,0,SUM(AL118:AN118))</f>
        <v>0</v>
      </c>
    </row>
    <row r="119" spans="1:43" ht="15.75" hidden="1" customHeight="1">
      <c r="A119" s="98">
        <v>7</v>
      </c>
      <c r="B119" s="11">
        <f>'Encargos e Benefícios'!B118</f>
        <v>0</v>
      </c>
      <c r="C119" s="8">
        <f>'Encargos e Benefícios'!C118</f>
        <v>0</v>
      </c>
      <c r="D119" s="68"/>
      <c r="E119" s="238"/>
      <c r="F119" s="236"/>
      <c r="G119" s="266"/>
      <c r="H119" s="262"/>
      <c r="I119" s="97"/>
      <c r="J119" s="97"/>
      <c r="K119" s="269"/>
      <c r="L119" s="266"/>
      <c r="M119" s="262"/>
      <c r="N119" s="97"/>
      <c r="O119" s="97"/>
      <c r="P119" s="269"/>
      <c r="Q119" s="266"/>
      <c r="R119" s="262"/>
      <c r="S119" s="97">
        <v>0</v>
      </c>
      <c r="T119" s="97">
        <v>0</v>
      </c>
      <c r="U119" s="97">
        <v>0</v>
      </c>
      <c r="V119" s="10">
        <f>'Encargos e Benefícios'!D118</f>
        <v>0</v>
      </c>
      <c r="W119" s="10">
        <f>IF('Encargos e Benefícios'!C118=0,0,'Encargos e Benefícios'!F118/'Encargos e Benefícios'!C118)</f>
        <v>0</v>
      </c>
      <c r="X119" s="10">
        <f>IF('Encargos e Benefícios'!C118=0,0,'Encargos e Benefícios'!L118/'Encargos e Benefícios'!C118)</f>
        <v>0</v>
      </c>
      <c r="Y119" s="10">
        <f>IF('Encargos e Benefícios'!C118=0,0,'Encargos e Benefícios'!M118/'Encargos e Benefícios'!C118)</f>
        <v>0</v>
      </c>
      <c r="Z119" s="10"/>
      <c r="AD119" s="10">
        <f t="shared" si="28"/>
        <v>0</v>
      </c>
      <c r="AE119" s="10">
        <f t="shared" si="29"/>
        <v>0</v>
      </c>
      <c r="AF119" s="10">
        <f>IF('Encargos e Benefícios'!$C118=0,0,$X119+SUM(I119:K119)/$C119)</f>
        <v>0</v>
      </c>
      <c r="AG119" s="10">
        <f>IF('Encargos e Benefícios'!$C118=0,0,SUM(AD119:AF119))</f>
        <v>0</v>
      </c>
      <c r="AH119" s="291">
        <f t="shared" si="30"/>
        <v>0</v>
      </c>
      <c r="AI119" s="10">
        <f t="shared" si="31"/>
        <v>0</v>
      </c>
      <c r="AJ119" s="10">
        <f>IF('Encargos e Benefícios'!$C118=0,0,$AF119+SUM(N119:P119)/$C119)</f>
        <v>0</v>
      </c>
      <c r="AK119" s="10">
        <f>IF('Encargos e Benefícios'!$C118=0,0,SUM(AH119:AJ119))</f>
        <v>0</v>
      </c>
      <c r="AL119" s="291">
        <f t="shared" si="32"/>
        <v>0</v>
      </c>
      <c r="AM119" s="10">
        <f t="shared" si="33"/>
        <v>0</v>
      </c>
      <c r="AN119" s="10">
        <f>IF('Encargos e Benefícios'!$C118=0,0,$AJ119+SUM(S119:U119)/$C119)</f>
        <v>0</v>
      </c>
      <c r="AO119" s="10">
        <f>IF('Encargos e Benefícios'!$C118=0,0,SUM(AL119:AN119))</f>
        <v>0</v>
      </c>
    </row>
    <row r="120" spans="1:43" ht="15.75" hidden="1" customHeight="1">
      <c r="A120" s="98">
        <v>8</v>
      </c>
      <c r="B120" s="11">
        <f>'Encargos e Benefícios'!B119</f>
        <v>0</v>
      </c>
      <c r="C120" s="8">
        <f>'Encargos e Benefícios'!C119</f>
        <v>0</v>
      </c>
      <c r="D120" s="68"/>
      <c r="E120" s="238"/>
      <c r="F120" s="236"/>
      <c r="G120" s="266"/>
      <c r="H120" s="262"/>
      <c r="I120" s="97"/>
      <c r="J120" s="97"/>
      <c r="K120" s="269"/>
      <c r="L120" s="266"/>
      <c r="M120" s="262"/>
      <c r="N120" s="97"/>
      <c r="O120" s="97"/>
      <c r="P120" s="269"/>
      <c r="Q120" s="266"/>
      <c r="R120" s="262"/>
      <c r="S120" s="97">
        <v>0</v>
      </c>
      <c r="T120" s="97">
        <v>0</v>
      </c>
      <c r="U120" s="97">
        <v>0</v>
      </c>
      <c r="V120" s="10">
        <f>'Encargos e Benefícios'!D119</f>
        <v>0</v>
      </c>
      <c r="W120" s="10">
        <f>IF('Encargos e Benefícios'!C119=0,0,'Encargos e Benefícios'!F119/'Encargos e Benefícios'!C119)</f>
        <v>0</v>
      </c>
      <c r="X120" s="10">
        <f>IF('Encargos e Benefícios'!C119=0,0,'Encargos e Benefícios'!L119/'Encargos e Benefícios'!C119)</f>
        <v>0</v>
      </c>
      <c r="Y120" s="10">
        <f>IF('Encargos e Benefícios'!C119=0,0,'Encargos e Benefícios'!M119/'Encargos e Benefícios'!C119)</f>
        <v>0</v>
      </c>
      <c r="Z120" s="10"/>
      <c r="AD120" s="10">
        <f t="shared" si="28"/>
        <v>0</v>
      </c>
      <c r="AE120" s="10">
        <f t="shared" si="29"/>
        <v>0</v>
      </c>
      <c r="AF120" s="10">
        <f>IF('Encargos e Benefícios'!$C119=0,0,$X120+SUM(I120:K120)/$C120)</f>
        <v>0</v>
      </c>
      <c r="AG120" s="10">
        <f>IF('Encargos e Benefícios'!$C119=0,0,SUM(AD120:AF120))</f>
        <v>0</v>
      </c>
      <c r="AH120" s="291">
        <f t="shared" si="30"/>
        <v>0</v>
      </c>
      <c r="AI120" s="10">
        <f t="shared" si="31"/>
        <v>0</v>
      </c>
      <c r="AJ120" s="10">
        <f>IF('Encargos e Benefícios'!$C119=0,0,$AF120+SUM(N120:P120)/$C120)</f>
        <v>0</v>
      </c>
      <c r="AK120" s="10">
        <f>IF('Encargos e Benefícios'!$C119=0,0,SUM(AH120:AJ120))</f>
        <v>0</v>
      </c>
      <c r="AL120" s="291">
        <f t="shared" si="32"/>
        <v>0</v>
      </c>
      <c r="AM120" s="10">
        <f t="shared" si="33"/>
        <v>0</v>
      </c>
      <c r="AN120" s="10">
        <f>IF('Encargos e Benefícios'!$C119=0,0,$AJ120+SUM(S120:U120)/$C120)</f>
        <v>0</v>
      </c>
      <c r="AO120" s="10">
        <f>IF('Encargos e Benefícios'!$C119=0,0,SUM(AL120:AN120))</f>
        <v>0</v>
      </c>
    </row>
    <row r="121" spans="1:43" ht="15.75" hidden="1" customHeight="1">
      <c r="A121" s="98">
        <v>9</v>
      </c>
      <c r="B121" s="11">
        <f>'Encargos e Benefícios'!B120</f>
        <v>0</v>
      </c>
      <c r="C121" s="8">
        <f>'Encargos e Benefícios'!C120</f>
        <v>0</v>
      </c>
      <c r="D121" s="68"/>
      <c r="E121" s="238"/>
      <c r="F121" s="236"/>
      <c r="G121" s="266"/>
      <c r="H121" s="262"/>
      <c r="I121" s="97"/>
      <c r="J121" s="97"/>
      <c r="K121" s="269"/>
      <c r="L121" s="266"/>
      <c r="M121" s="262"/>
      <c r="N121" s="97"/>
      <c r="O121" s="97"/>
      <c r="P121" s="269"/>
      <c r="Q121" s="266"/>
      <c r="R121" s="262"/>
      <c r="S121" s="97">
        <v>0</v>
      </c>
      <c r="T121" s="97">
        <v>0</v>
      </c>
      <c r="U121" s="97">
        <v>0</v>
      </c>
      <c r="V121" s="10">
        <f>'Encargos e Benefícios'!D120</f>
        <v>0</v>
      </c>
      <c r="W121" s="10">
        <f>IF('Encargos e Benefícios'!C120=0,0,'Encargos e Benefícios'!F120/'Encargos e Benefícios'!C120)</f>
        <v>0</v>
      </c>
      <c r="X121" s="10">
        <f>IF('Encargos e Benefícios'!C120=0,0,'Encargos e Benefícios'!L120/'Encargos e Benefícios'!C120)</f>
        <v>0</v>
      </c>
      <c r="Y121" s="10">
        <f>IF('Encargos e Benefícios'!C120=0,0,'Encargos e Benefícios'!M120/'Encargos e Benefícios'!C120)</f>
        <v>0</v>
      </c>
      <c r="Z121" s="10"/>
      <c r="AD121" s="10">
        <f t="shared" si="28"/>
        <v>0</v>
      </c>
      <c r="AE121" s="10">
        <f t="shared" si="29"/>
        <v>0</v>
      </c>
      <c r="AF121" s="10">
        <f>IF('Encargos e Benefícios'!$C120=0,0,$X121+SUM(I121:K121)/$C121)</f>
        <v>0</v>
      </c>
      <c r="AG121" s="10">
        <f>IF('Encargos e Benefícios'!$C120=0,0,SUM(AD121:AF121))</f>
        <v>0</v>
      </c>
      <c r="AH121" s="291">
        <f t="shared" si="30"/>
        <v>0</v>
      </c>
      <c r="AI121" s="10">
        <f t="shared" si="31"/>
        <v>0</v>
      </c>
      <c r="AJ121" s="10">
        <f>IF('Encargos e Benefícios'!$C120=0,0,$AF121+SUM(N121:P121)/$C121)</f>
        <v>0</v>
      </c>
      <c r="AK121" s="10">
        <f>IF('Encargos e Benefícios'!$C120=0,0,SUM(AH121:AJ121))</f>
        <v>0</v>
      </c>
      <c r="AL121" s="291">
        <f t="shared" si="32"/>
        <v>0</v>
      </c>
      <c r="AM121" s="10">
        <f t="shared" si="33"/>
        <v>0</v>
      </c>
      <c r="AN121" s="10">
        <f>IF('Encargos e Benefícios'!$C120=0,0,$AJ121+SUM(S121:U121)/$C121)</f>
        <v>0</v>
      </c>
      <c r="AO121" s="10">
        <f>IF('Encargos e Benefícios'!$C120=0,0,SUM(AL121:AN121))</f>
        <v>0</v>
      </c>
    </row>
    <row r="122" spans="1:43" ht="15.75" hidden="1" customHeight="1" thickBot="1">
      <c r="A122" s="98">
        <v>10</v>
      </c>
      <c r="B122" s="11">
        <f>'Encargos e Benefícios'!B121</f>
        <v>0</v>
      </c>
      <c r="C122" s="8">
        <f>'Encargos e Benefícios'!C121</f>
        <v>0</v>
      </c>
      <c r="D122" s="68"/>
      <c r="E122" s="238"/>
      <c r="F122" s="236"/>
      <c r="G122" s="266"/>
      <c r="H122" s="263"/>
      <c r="I122" s="97"/>
      <c r="J122" s="97"/>
      <c r="K122" s="269"/>
      <c r="L122" s="266"/>
      <c r="M122" s="263"/>
      <c r="N122" s="97"/>
      <c r="O122" s="97"/>
      <c r="P122" s="269"/>
      <c r="Q122" s="266"/>
      <c r="R122" s="263"/>
      <c r="S122" s="97">
        <v>0</v>
      </c>
      <c r="T122" s="97">
        <v>0</v>
      </c>
      <c r="U122" s="97">
        <v>0</v>
      </c>
      <c r="V122" s="293">
        <f>'Encargos e Benefícios'!D121</f>
        <v>0</v>
      </c>
      <c r="W122" s="293">
        <f>IF('Encargos e Benefícios'!C121=0,0,'Encargos e Benefícios'!F121/'Encargos e Benefícios'!C121)</f>
        <v>0</v>
      </c>
      <c r="X122" s="293">
        <f>IF('Encargos e Benefícios'!C121=0,0,'Encargos e Benefícios'!L121/'Encargos e Benefícios'!C121)</f>
        <v>0</v>
      </c>
      <c r="Y122" s="293">
        <f>IF('Encargos e Benefícios'!C121=0,0,'Encargos e Benefícios'!M121/'Encargos e Benefícios'!C121)</f>
        <v>0</v>
      </c>
      <c r="Z122" s="10"/>
      <c r="AD122" s="293">
        <f t="shared" si="28"/>
        <v>0</v>
      </c>
      <c r="AE122" s="10">
        <f t="shared" si="29"/>
        <v>0</v>
      </c>
      <c r="AF122" s="10">
        <f>IF('Encargos e Benefícios'!$C121=0,0,$X122+SUM(I122:K122)/$C122)</f>
        <v>0</v>
      </c>
      <c r="AG122" s="293">
        <f>IF('Encargos e Benefícios'!$C121=0,0,SUM(AD122:AF122))</f>
        <v>0</v>
      </c>
      <c r="AH122" s="291">
        <f t="shared" si="30"/>
        <v>0</v>
      </c>
      <c r="AI122" s="10">
        <f t="shared" si="31"/>
        <v>0</v>
      </c>
      <c r="AJ122" s="10">
        <f>IF('Encargos e Benefícios'!$C121=0,0,$AF122+SUM(N122:P122)/$C122)</f>
        <v>0</v>
      </c>
      <c r="AK122" s="293">
        <f>IF('Encargos e Benefícios'!$C121=0,0,SUM(AH122:AJ122))</f>
        <v>0</v>
      </c>
      <c r="AL122" s="291">
        <f t="shared" si="32"/>
        <v>0</v>
      </c>
      <c r="AM122" s="10">
        <f t="shared" si="33"/>
        <v>0</v>
      </c>
      <c r="AN122" s="10">
        <f>IF('Encargos e Benefícios'!$C121=0,0,$AJ122+SUM(S122:U122)/$C122)</f>
        <v>0</v>
      </c>
      <c r="AO122" s="293">
        <f>IF('Encargos e Benefícios'!$C121=0,0,SUM(AL122:AN122))</f>
        <v>0</v>
      </c>
    </row>
    <row r="123" spans="1:43" ht="12.75" customHeight="1" thickBot="1">
      <c r="A123" s="60"/>
      <c r="B123" s="60"/>
      <c r="C123" s="61">
        <f>SUM(C113:C122)</f>
        <v>0</v>
      </c>
      <c r="D123" s="69"/>
      <c r="E123" s="233"/>
      <c r="F123" s="14"/>
      <c r="G123" s="234"/>
      <c r="H123" s="234"/>
      <c r="I123" s="14">
        <f t="shared" ref="I123:K123" si="34">SUM(I113:I122)</f>
        <v>0</v>
      </c>
      <c r="J123" s="14">
        <f t="shared" si="34"/>
        <v>0</v>
      </c>
      <c r="K123" s="14">
        <f t="shared" si="34"/>
        <v>0</v>
      </c>
      <c r="L123" s="234"/>
      <c r="M123" s="234"/>
      <c r="N123" s="14">
        <f t="shared" ref="N123:P123" si="35">SUM(N113:N122)</f>
        <v>0</v>
      </c>
      <c r="O123" s="14">
        <f t="shared" si="35"/>
        <v>0</v>
      </c>
      <c r="P123" s="285">
        <f t="shared" si="35"/>
        <v>0</v>
      </c>
      <c r="Q123" s="234"/>
      <c r="R123" s="234"/>
      <c r="S123" s="14">
        <f t="shared" ref="S123:Y123" si="36">SUM(S113:S122)</f>
        <v>0</v>
      </c>
      <c r="T123" s="14">
        <f t="shared" si="36"/>
        <v>0</v>
      </c>
      <c r="U123" s="14">
        <f t="shared" si="36"/>
        <v>0</v>
      </c>
      <c r="V123" s="14">
        <f t="shared" si="36"/>
        <v>500</v>
      </c>
      <c r="W123" s="14">
        <f t="shared" si="36"/>
        <v>0</v>
      </c>
      <c r="X123" s="14">
        <f t="shared" si="36"/>
        <v>0</v>
      </c>
      <c r="Y123" s="14">
        <f t="shared" si="36"/>
        <v>0</v>
      </c>
      <c r="Z123" s="10"/>
      <c r="AA123" s="243"/>
      <c r="AB123" s="243"/>
      <c r="AC123" s="243"/>
      <c r="AD123" s="14">
        <f t="shared" ref="AD123:AG123" si="37">SUM(AD113:AD122)</f>
        <v>500</v>
      </c>
      <c r="AE123" s="14">
        <f t="shared" si="37"/>
        <v>0</v>
      </c>
      <c r="AF123" s="14">
        <f>SUM(AF113:AF122)</f>
        <v>0</v>
      </c>
      <c r="AG123" s="14">
        <f t="shared" si="37"/>
        <v>0</v>
      </c>
      <c r="AH123" s="233">
        <f t="shared" ref="AH123:AI123" si="38">SUM(AH113:AH122)</f>
        <v>500</v>
      </c>
      <c r="AI123" s="14">
        <f t="shared" si="38"/>
        <v>0</v>
      </c>
      <c r="AJ123" s="14">
        <f>SUM(AJ113:AJ122)</f>
        <v>0</v>
      </c>
      <c r="AK123" s="14">
        <f t="shared" ref="AK123:AM123" si="39">SUM(AK113:AK122)</f>
        <v>0</v>
      </c>
      <c r="AL123" s="233">
        <f t="shared" si="39"/>
        <v>500</v>
      </c>
      <c r="AM123" s="14">
        <f t="shared" si="39"/>
        <v>0</v>
      </c>
      <c r="AN123" s="14">
        <f>SUM(AN113:AN122)</f>
        <v>0</v>
      </c>
      <c r="AO123" s="14">
        <f t="shared" ref="AO123" si="40">SUM(AO113:AO122)</f>
        <v>0</v>
      </c>
      <c r="AP123" s="243"/>
      <c r="AQ123" s="243"/>
    </row>
    <row r="124" spans="1:43" ht="12.75">
      <c r="A124" s="240"/>
      <c r="B124" s="240"/>
      <c r="C124" s="241"/>
      <c r="D124" s="242"/>
      <c r="E124" s="243"/>
      <c r="F124" s="243"/>
      <c r="G124" s="244"/>
      <c r="H124" s="244"/>
      <c r="I124" s="244"/>
      <c r="J124" s="244"/>
      <c r="K124" s="244"/>
      <c r="L124" s="244"/>
      <c r="M124" s="243"/>
      <c r="N124" s="243"/>
      <c r="O124" s="243"/>
      <c r="P124" s="243"/>
      <c r="Q124" s="244"/>
      <c r="R124" s="243"/>
      <c r="S124" s="243"/>
      <c r="T124" s="243"/>
      <c r="U124" s="243"/>
      <c r="V124" s="243"/>
      <c r="W124" s="243"/>
      <c r="X124" s="243"/>
      <c r="Y124" s="243"/>
      <c r="Z124" s="243"/>
      <c r="AA124" s="243"/>
      <c r="AB124" s="243"/>
      <c r="AC124" s="243"/>
      <c r="AD124" s="243"/>
      <c r="AE124" s="243"/>
      <c r="AF124" s="243"/>
      <c r="AG124" s="243"/>
      <c r="AH124" s="243"/>
      <c r="AI124" s="243"/>
      <c r="AJ124" s="243"/>
      <c r="AK124" s="243"/>
      <c r="AL124" s="243"/>
      <c r="AM124" s="243"/>
      <c r="AN124" s="243"/>
      <c r="AO124" s="243"/>
      <c r="AP124" s="243"/>
      <c r="AQ124" s="243"/>
    </row>
    <row r="125" spans="1:43" ht="12.75">
      <c r="A125" s="240"/>
      <c r="B125" s="240"/>
      <c r="C125" s="241"/>
      <c r="D125" s="242"/>
      <c r="E125" s="243"/>
      <c r="F125" s="243"/>
      <c r="G125" s="244"/>
      <c r="H125" s="244"/>
      <c r="I125" s="244"/>
      <c r="J125" s="244"/>
      <c r="K125" s="244"/>
      <c r="L125" s="244"/>
      <c r="M125" s="243"/>
      <c r="N125" s="243"/>
      <c r="O125" s="243"/>
      <c r="P125" s="243"/>
      <c r="Q125" s="244"/>
      <c r="R125" s="243"/>
      <c r="S125" s="243"/>
      <c r="T125" s="243"/>
      <c r="U125" s="243"/>
      <c r="V125" s="243"/>
      <c r="W125" s="243"/>
      <c r="X125" s="243"/>
      <c r="Y125" s="243"/>
      <c r="Z125" s="243"/>
      <c r="AA125" s="243"/>
      <c r="AB125" s="243"/>
      <c r="AC125" s="243"/>
      <c r="AD125" s="243"/>
      <c r="AE125" s="243"/>
      <c r="AF125" s="243"/>
      <c r="AG125" s="243"/>
      <c r="AH125" s="243"/>
      <c r="AI125" s="243"/>
      <c r="AJ125" s="243"/>
      <c r="AK125" s="243"/>
      <c r="AL125" s="243"/>
      <c r="AM125" s="243"/>
      <c r="AN125" s="243"/>
      <c r="AO125" s="243"/>
      <c r="AP125" s="243"/>
      <c r="AQ125" s="243"/>
    </row>
    <row r="126" spans="1:43" ht="12.75">
      <c r="A126" s="240"/>
      <c r="B126" s="240"/>
      <c r="C126" s="241"/>
      <c r="D126" s="242"/>
      <c r="E126" s="243"/>
      <c r="F126" s="243"/>
      <c r="G126" s="244"/>
      <c r="H126" s="244"/>
      <c r="I126" s="244"/>
      <c r="J126" s="244"/>
      <c r="K126" s="244"/>
      <c r="L126" s="244"/>
      <c r="M126" s="243"/>
      <c r="N126" s="243"/>
      <c r="O126" s="243"/>
      <c r="P126" s="243"/>
      <c r="Q126" s="244"/>
      <c r="R126" s="243"/>
      <c r="S126" s="243"/>
      <c r="T126" s="243"/>
      <c r="U126" s="243"/>
      <c r="V126" s="243"/>
      <c r="W126" s="243"/>
      <c r="X126" s="243"/>
      <c r="Y126" s="243"/>
      <c r="Z126" s="243"/>
      <c r="AA126" s="243"/>
      <c r="AB126" s="243"/>
      <c r="AC126" s="243"/>
      <c r="AD126" s="243"/>
      <c r="AE126" s="243"/>
      <c r="AF126" s="243"/>
      <c r="AG126" s="243"/>
      <c r="AH126" s="243"/>
      <c r="AI126" s="243"/>
      <c r="AJ126" s="243"/>
      <c r="AK126" s="243"/>
      <c r="AL126" s="243"/>
      <c r="AM126" s="243"/>
      <c r="AN126" s="243"/>
      <c r="AO126" s="243"/>
      <c r="AP126" s="243"/>
      <c r="AQ126" s="243"/>
    </row>
    <row r="127" spans="1:43" ht="12.75" customHeight="1">
      <c r="I127" s="243"/>
      <c r="J127" s="243"/>
      <c r="K127" s="243"/>
      <c r="L127" s="243"/>
      <c r="M127" s="243"/>
      <c r="N127" s="243"/>
      <c r="O127" s="243"/>
      <c r="P127" s="243"/>
      <c r="Q127" s="243"/>
      <c r="R127" s="243"/>
      <c r="S127" s="243"/>
      <c r="T127" s="243"/>
      <c r="U127" s="243"/>
    </row>
    <row r="128" spans="1:43" ht="30.75" customHeight="1">
      <c r="A128" s="105" t="s">
        <v>167</v>
      </c>
      <c r="B128" s="99"/>
      <c r="C128" s="99"/>
      <c r="D128" s="100"/>
      <c r="I128" s="243"/>
      <c r="J128" s="243"/>
      <c r="K128" s="243"/>
      <c r="L128" s="243"/>
      <c r="M128" s="243"/>
      <c r="N128" s="243"/>
      <c r="O128" s="243"/>
      <c r="P128" s="243"/>
      <c r="Q128" s="243"/>
      <c r="R128" s="243"/>
      <c r="S128" s="243"/>
      <c r="T128" s="243"/>
      <c r="U128" s="243"/>
      <c r="V128" s="101"/>
      <c r="W128" s="99"/>
      <c r="X128" s="99"/>
      <c r="Y128" s="99"/>
      <c r="Z128" s="99"/>
      <c r="AA128" s="99"/>
      <c r="AB128" s="99"/>
      <c r="AC128" s="99"/>
      <c r="AD128" s="101"/>
      <c r="AE128" s="99"/>
      <c r="AF128" s="99"/>
      <c r="AG128" s="99"/>
      <c r="AH128" s="101"/>
      <c r="AI128" s="99"/>
      <c r="AJ128" s="99"/>
      <c r="AK128" s="99"/>
      <c r="AL128" s="101"/>
      <c r="AM128" s="99"/>
      <c r="AN128" s="99"/>
      <c r="AO128" s="99"/>
      <c r="AP128" s="99"/>
      <c r="AQ128" s="99"/>
    </row>
    <row r="129" spans="1:43" ht="120" customHeight="1">
      <c r="A129" s="421" t="s">
        <v>556</v>
      </c>
      <c r="B129" s="421"/>
      <c r="C129" s="421"/>
      <c r="D129" s="421"/>
      <c r="E129" s="421"/>
      <c r="F129" s="421"/>
      <c r="G129" s="421"/>
      <c r="H129" s="421"/>
      <c r="I129" s="421"/>
      <c r="J129" s="421"/>
      <c r="K129" s="421"/>
      <c r="L129" s="421"/>
      <c r="M129" s="421"/>
      <c r="N129" s="421"/>
      <c r="O129" s="421"/>
      <c r="P129" s="421"/>
      <c r="Q129" s="421"/>
      <c r="R129" s="421"/>
      <c r="S129" s="421"/>
      <c r="T129" s="421"/>
      <c r="U129" s="421"/>
      <c r="V129" s="421"/>
      <c r="W129" s="421"/>
      <c r="X129" s="421"/>
      <c r="Y129" s="421"/>
      <c r="Z129" s="421"/>
      <c r="AA129" s="421"/>
      <c r="AB129" s="421"/>
      <c r="AC129" s="255"/>
      <c r="AD129" s="287"/>
      <c r="AE129" s="287"/>
      <c r="AF129" s="287"/>
      <c r="AG129" s="287"/>
      <c r="AH129" s="287"/>
      <c r="AI129" s="287"/>
      <c r="AJ129" s="287"/>
      <c r="AK129" s="287"/>
      <c r="AL129" s="287"/>
      <c r="AM129" s="287"/>
      <c r="AN129" s="287"/>
      <c r="AO129" s="287"/>
      <c r="AP129" s="287"/>
      <c r="AQ129" s="287"/>
    </row>
    <row r="130" spans="1:43" ht="30" customHeight="1">
      <c r="A130" s="102"/>
      <c r="B130" s="99"/>
      <c r="C130" s="99"/>
      <c r="D130" s="100"/>
      <c r="M130" s="99"/>
      <c r="N130" s="99"/>
      <c r="O130" s="99"/>
      <c r="P130" s="101"/>
      <c r="R130" s="99"/>
      <c r="S130" s="99"/>
      <c r="T130" s="99"/>
      <c r="U130" s="101"/>
      <c r="V130" s="101"/>
      <c r="W130" s="99"/>
      <c r="X130" s="99"/>
      <c r="Y130" s="99"/>
      <c r="Z130" s="99"/>
      <c r="AA130" s="99"/>
      <c r="AB130" s="99"/>
      <c r="AC130" s="99"/>
      <c r="AD130" s="101"/>
      <c r="AE130" s="99"/>
      <c r="AF130" s="99"/>
      <c r="AG130" s="99"/>
      <c r="AH130" s="101"/>
      <c r="AI130" s="99"/>
      <c r="AJ130" s="99"/>
      <c r="AK130" s="99"/>
      <c r="AL130" s="101"/>
      <c r="AM130" s="99"/>
      <c r="AN130" s="99"/>
      <c r="AO130" s="99"/>
      <c r="AP130" s="99"/>
      <c r="AQ130" s="99"/>
    </row>
    <row r="132" spans="1:43" ht="30" customHeight="1">
      <c r="D132" s="67"/>
    </row>
  </sheetData>
  <sheetProtection algorithmName="SHA-512" hashValue="XMwWwuZ65oVyqEEOEwNb8pnD16CXIQV4oZfIJyDOeD0embeOHxXiOf8mdXMBPu9VG/3uSSb05tIG/LzgzlziSA==" saltValue="QilWSXo5JiRVX1tYNSs9Sg==" spinCount="100000" sheet="1" objects="1" scenarios="1" formatCells="0" formatRows="0"/>
  <mergeCells count="85">
    <mergeCell ref="Z4:AB4"/>
    <mergeCell ref="I5:K5"/>
    <mergeCell ref="V110:Y110"/>
    <mergeCell ref="V111:V112"/>
    <mergeCell ref="V4:Y4"/>
    <mergeCell ref="L4:P4"/>
    <mergeCell ref="D4:D6"/>
    <mergeCell ref="R111:R112"/>
    <mergeCell ref="L110:P110"/>
    <mergeCell ref="A109:Y109"/>
    <mergeCell ref="G110:K110"/>
    <mergeCell ref="C110:C112"/>
    <mergeCell ref="D110:D112"/>
    <mergeCell ref="E110:E112"/>
    <mergeCell ref="F110:F112"/>
    <mergeCell ref="E4:E6"/>
    <mergeCell ref="F4:F6"/>
    <mergeCell ref="Q4:U4"/>
    <mergeCell ref="Q5:Q6"/>
    <mergeCell ref="R5:R6"/>
    <mergeCell ref="S5:U5"/>
    <mergeCell ref="N5:P5"/>
    <mergeCell ref="A1:AB1"/>
    <mergeCell ref="A2:AB2"/>
    <mergeCell ref="A3:AB3"/>
    <mergeCell ref="L5:L6"/>
    <mergeCell ref="M5:M6"/>
    <mergeCell ref="V5:V6"/>
    <mergeCell ref="W5:W6"/>
    <mergeCell ref="X5:X6"/>
    <mergeCell ref="Y5:Y6"/>
    <mergeCell ref="G4:K4"/>
    <mergeCell ref="H5:H6"/>
    <mergeCell ref="A4:A6"/>
    <mergeCell ref="B4:B6"/>
    <mergeCell ref="AB5:AB6"/>
    <mergeCell ref="Z5:Z6"/>
    <mergeCell ref="C4:C6"/>
    <mergeCell ref="G5:G6"/>
    <mergeCell ref="AD5:AD6"/>
    <mergeCell ref="W111:W112"/>
    <mergeCell ref="X111:X112"/>
    <mergeCell ref="Y111:Y112"/>
    <mergeCell ref="AA5:AA6"/>
    <mergeCell ref="AD110:AG110"/>
    <mergeCell ref="AD111:AD112"/>
    <mergeCell ref="AE111:AE112"/>
    <mergeCell ref="S111:U111"/>
    <mergeCell ref="Q111:Q112"/>
    <mergeCell ref="AF111:AF112"/>
    <mergeCell ref="AG111:AG112"/>
    <mergeCell ref="A129:AB129"/>
    <mergeCell ref="A110:A112"/>
    <mergeCell ref="B110:B112"/>
    <mergeCell ref="I111:K111"/>
    <mergeCell ref="H111:H112"/>
    <mergeCell ref="G111:G112"/>
    <mergeCell ref="L111:L112"/>
    <mergeCell ref="M111:M112"/>
    <mergeCell ref="N111:P111"/>
    <mergeCell ref="Q110:U110"/>
    <mergeCell ref="AL4:AO4"/>
    <mergeCell ref="AL5:AL6"/>
    <mergeCell ref="AM5:AM6"/>
    <mergeCell ref="AN5:AN6"/>
    <mergeCell ref="AO5:AO6"/>
    <mergeCell ref="AD4:AG4"/>
    <mergeCell ref="AH110:AK110"/>
    <mergeCell ref="AH111:AH112"/>
    <mergeCell ref="AI111:AI112"/>
    <mergeCell ref="AJ111:AJ112"/>
    <mergeCell ref="AK111:AK112"/>
    <mergeCell ref="AH4:AK4"/>
    <mergeCell ref="AH5:AH6"/>
    <mergeCell ref="AI5:AI6"/>
    <mergeCell ref="AJ5:AJ6"/>
    <mergeCell ref="AK5:AK6"/>
    <mergeCell ref="AE5:AE6"/>
    <mergeCell ref="AF5:AF6"/>
    <mergeCell ref="AG5:AG6"/>
    <mergeCell ref="AL110:AO110"/>
    <mergeCell ref="AL111:AL112"/>
    <mergeCell ref="AM111:AM112"/>
    <mergeCell ref="AN111:AN112"/>
    <mergeCell ref="AO111:AO112"/>
  </mergeCells>
  <phoneticPr fontId="17" type="noConversion"/>
  <dataValidations count="3">
    <dataValidation type="list" allowBlank="1" showInputMessage="1" showErrorMessage="1" sqref="I112:K112 N112:P112 S112:U112" xr:uid="{00000000-0002-0000-0500-000000000000}">
      <formula1>Beneficios3</formula1>
    </dataValidation>
    <dataValidation type="list" allowBlank="1" showInputMessage="1" showErrorMessage="1" sqref="I6:K6 N6:P6 S6:U6" xr:uid="{00000000-0002-0000-0500-000001000000}">
      <formula1>Benefícios</formula1>
    </dataValidation>
    <dataValidation type="whole" allowBlank="1" showInputMessage="1" showErrorMessage="1" error="Preencher com números de 1 a 48." sqref="E7:G106 L7:L106 Q7:Q106 E113:G122 L113:L122 Q113:Q122" xr:uid="{9F68AC32-4366-4B41-847C-CB05DCB47AA3}">
      <formula1>1</formula1>
      <formula2>48</formula2>
    </dataValidation>
  </dataValidations>
  <pageMargins left="0.19685039370078741" right="0.19685039370078741" top="0.59055118110236227" bottom="0.59055118110236227" header="0" footer="0"/>
  <pageSetup paperSize="9" scale="33" fitToWidth="0" orientation="landscape" r:id="rId1"/>
  <headerFooter>
    <oddFooter>Página &amp;P de &amp;N</oddFooter>
  </headerFooter>
  <rowBreaks count="2" manualBreakCount="2">
    <brk id="56" max="16383" man="1"/>
    <brk id="108"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Plan6">
    <tabColor theme="5" tint="0.39997558519241921"/>
    <pageSetUpPr fitToPage="1"/>
  </sheetPr>
  <dimension ref="A1:V140"/>
  <sheetViews>
    <sheetView showGridLines="0" zoomScale="90" zoomScaleNormal="90" zoomScaleSheetLayoutView="90" workbookViewId="0">
      <pane ySplit="3" topLeftCell="A110" activePane="bottomLeft" state="frozen"/>
      <selection activeCell="A4" sqref="A4"/>
      <selection pane="bottomLeft" activeCell="A4" sqref="A4"/>
    </sheetView>
  </sheetViews>
  <sheetFormatPr defaultRowHeight="12.75"/>
  <cols>
    <col min="1" max="1" width="5.5703125" customWidth="1"/>
    <col min="2" max="2" width="43.5703125" customWidth="1"/>
    <col min="3" max="3" width="60" customWidth="1"/>
    <col min="4" max="4" width="8.5703125" style="111" customWidth="1"/>
    <col min="5" max="5" width="9.85546875" customWidth="1"/>
    <col min="6" max="6" width="11.5703125" customWidth="1"/>
    <col min="7" max="7" width="14.28515625" customWidth="1"/>
    <col min="8" max="8" width="40.7109375" customWidth="1"/>
  </cols>
  <sheetData>
    <row r="1" spans="1:22" ht="15">
      <c r="A1" s="385" t="str">
        <f>Capa!A1</f>
        <v>Memória de Cálculo Contrato de Gestão nº 06/2021 celebrado entre Secretaria de Estado de Cultura e Turismo e o Instituto Cultural Filarmônica</v>
      </c>
      <c r="B1" s="385"/>
      <c r="C1" s="385"/>
      <c r="D1" s="385"/>
      <c r="E1" s="385"/>
      <c r="F1" s="385"/>
      <c r="G1" s="385"/>
      <c r="H1" s="385"/>
      <c r="I1" s="7"/>
      <c r="J1" s="7"/>
      <c r="K1" s="7"/>
      <c r="L1" s="7"/>
      <c r="M1" s="7"/>
      <c r="N1" s="7"/>
      <c r="O1" s="7"/>
      <c r="P1" s="7"/>
      <c r="Q1" s="7"/>
      <c r="R1" s="7"/>
      <c r="S1" s="7"/>
      <c r="T1" s="7"/>
      <c r="U1" s="7"/>
      <c r="V1" s="7"/>
    </row>
    <row r="2" spans="1:22" ht="15.75" thickBot="1">
      <c r="A2" s="386" t="s">
        <v>307</v>
      </c>
      <c r="B2" s="386"/>
      <c r="C2" s="386"/>
      <c r="D2" s="386"/>
      <c r="E2" s="386"/>
      <c r="F2" s="386"/>
      <c r="G2" s="386"/>
      <c r="H2" s="386"/>
      <c r="I2" s="7"/>
      <c r="J2" s="7"/>
      <c r="K2" s="7"/>
      <c r="L2" s="7"/>
      <c r="M2" s="7"/>
      <c r="N2" s="7"/>
      <c r="O2" s="7"/>
      <c r="P2" s="7"/>
      <c r="Q2" s="7"/>
      <c r="R2" s="7"/>
      <c r="S2" s="7"/>
      <c r="T2" s="7"/>
      <c r="U2" s="7"/>
      <c r="V2" s="7"/>
    </row>
    <row r="3" spans="1:22" ht="24.75" thickBot="1">
      <c r="A3" s="109" t="s">
        <v>251</v>
      </c>
      <c r="B3" s="34" t="s">
        <v>32</v>
      </c>
      <c r="C3" s="35" t="s">
        <v>25</v>
      </c>
      <c r="D3" s="35" t="s">
        <v>252</v>
      </c>
      <c r="E3" s="34" t="s">
        <v>26</v>
      </c>
      <c r="F3" s="36" t="s">
        <v>0</v>
      </c>
      <c r="G3" s="54" t="s">
        <v>2</v>
      </c>
      <c r="H3" s="34" t="s">
        <v>152</v>
      </c>
    </row>
    <row r="4" spans="1:22" s="50" customFormat="1">
      <c r="A4" s="47">
        <v>1</v>
      </c>
      <c r="B4" s="47"/>
      <c r="C4" s="47"/>
      <c r="D4" s="110"/>
      <c r="E4" s="48"/>
      <c r="F4" s="49"/>
      <c r="G4" s="55"/>
      <c r="H4" s="47"/>
    </row>
    <row r="5" spans="1:22" s="50" customFormat="1" ht="36">
      <c r="A5" s="47">
        <v>2</v>
      </c>
      <c r="B5" s="47" t="s">
        <v>512</v>
      </c>
      <c r="C5" s="47" t="s">
        <v>698</v>
      </c>
      <c r="D5" s="110">
        <v>2</v>
      </c>
      <c r="E5" s="48">
        <v>10000</v>
      </c>
      <c r="F5" s="49">
        <v>1</v>
      </c>
      <c r="G5" s="55">
        <f>F5*E5</f>
        <v>10000</v>
      </c>
      <c r="H5" s="47" t="s">
        <v>557</v>
      </c>
    </row>
    <row r="6" spans="1:22" s="50" customFormat="1" ht="36">
      <c r="A6" s="47">
        <v>3</v>
      </c>
      <c r="B6" s="47" t="s">
        <v>512</v>
      </c>
      <c r="C6" s="47" t="s">
        <v>698</v>
      </c>
      <c r="D6" s="110">
        <v>3</v>
      </c>
      <c r="E6" s="48">
        <v>10000</v>
      </c>
      <c r="F6" s="49">
        <v>1</v>
      </c>
      <c r="G6" s="55">
        <f>F6*E6</f>
        <v>10000</v>
      </c>
      <c r="H6" s="47" t="s">
        <v>557</v>
      </c>
    </row>
    <row r="7" spans="1:22" s="50" customFormat="1" ht="36">
      <c r="A7" s="47">
        <v>4</v>
      </c>
      <c r="B7" s="47" t="s">
        <v>512</v>
      </c>
      <c r="C7" s="47" t="s">
        <v>698</v>
      </c>
      <c r="D7" s="110">
        <v>4</v>
      </c>
      <c r="E7" s="48">
        <v>10000</v>
      </c>
      <c r="F7" s="49">
        <v>1</v>
      </c>
      <c r="G7" s="55">
        <f>F7*E7</f>
        <v>10000</v>
      </c>
      <c r="H7" s="47" t="s">
        <v>557</v>
      </c>
    </row>
    <row r="8" spans="1:22" s="50" customFormat="1" ht="36">
      <c r="A8" s="47">
        <v>5</v>
      </c>
      <c r="B8" s="47" t="s">
        <v>512</v>
      </c>
      <c r="C8" s="47" t="s">
        <v>698</v>
      </c>
      <c r="D8" s="110">
        <v>5</v>
      </c>
      <c r="E8" s="48">
        <v>10000</v>
      </c>
      <c r="F8" s="49">
        <v>1</v>
      </c>
      <c r="G8" s="55">
        <f>F8*E8</f>
        <v>10000</v>
      </c>
      <c r="H8" s="47" t="s">
        <v>557</v>
      </c>
    </row>
    <row r="9" spans="1:22" s="50" customFormat="1" ht="36">
      <c r="A9" s="47">
        <v>6</v>
      </c>
      <c r="B9" s="47" t="s">
        <v>512</v>
      </c>
      <c r="C9" s="47" t="s">
        <v>698</v>
      </c>
      <c r="D9" s="110">
        <v>6</v>
      </c>
      <c r="E9" s="48">
        <v>10000</v>
      </c>
      <c r="F9" s="49">
        <v>1</v>
      </c>
      <c r="G9" s="55">
        <f t="shared" ref="G9:G72" si="0">F9*E9</f>
        <v>10000</v>
      </c>
      <c r="H9" s="47" t="s">
        <v>557</v>
      </c>
    </row>
    <row r="10" spans="1:22" s="50" customFormat="1" ht="36">
      <c r="A10" s="47">
        <v>7</v>
      </c>
      <c r="B10" s="47" t="s">
        <v>512</v>
      </c>
      <c r="C10" s="47" t="s">
        <v>698</v>
      </c>
      <c r="D10" s="110">
        <v>7</v>
      </c>
      <c r="E10" s="48">
        <v>10000</v>
      </c>
      <c r="F10" s="49">
        <v>1</v>
      </c>
      <c r="G10" s="55">
        <f t="shared" si="0"/>
        <v>10000</v>
      </c>
      <c r="H10" s="47" t="s">
        <v>557</v>
      </c>
    </row>
    <row r="11" spans="1:22" s="50" customFormat="1" ht="36">
      <c r="A11" s="47">
        <v>8</v>
      </c>
      <c r="B11" s="47" t="s">
        <v>512</v>
      </c>
      <c r="C11" s="47" t="s">
        <v>698</v>
      </c>
      <c r="D11" s="110">
        <v>8</v>
      </c>
      <c r="E11" s="48">
        <v>10000</v>
      </c>
      <c r="F11" s="49">
        <v>1</v>
      </c>
      <c r="G11" s="55">
        <f t="shared" si="0"/>
        <v>10000</v>
      </c>
      <c r="H11" s="47" t="s">
        <v>557</v>
      </c>
    </row>
    <row r="12" spans="1:22" s="50" customFormat="1" ht="36">
      <c r="A12" s="47">
        <v>9</v>
      </c>
      <c r="B12" s="47" t="s">
        <v>512</v>
      </c>
      <c r="C12" s="47" t="s">
        <v>698</v>
      </c>
      <c r="D12" s="110">
        <v>9</v>
      </c>
      <c r="E12" s="48">
        <v>10000</v>
      </c>
      <c r="F12" s="49">
        <v>1</v>
      </c>
      <c r="G12" s="55">
        <f t="shared" si="0"/>
        <v>10000</v>
      </c>
      <c r="H12" s="47" t="s">
        <v>557</v>
      </c>
    </row>
    <row r="13" spans="1:22" s="50" customFormat="1" ht="36">
      <c r="A13" s="47">
        <v>10</v>
      </c>
      <c r="B13" s="47" t="s">
        <v>512</v>
      </c>
      <c r="C13" s="47" t="s">
        <v>698</v>
      </c>
      <c r="D13" s="110">
        <v>10</v>
      </c>
      <c r="E13" s="48">
        <v>10000</v>
      </c>
      <c r="F13" s="49">
        <v>1</v>
      </c>
      <c r="G13" s="55">
        <f t="shared" si="0"/>
        <v>10000</v>
      </c>
      <c r="H13" s="47" t="s">
        <v>557</v>
      </c>
    </row>
    <row r="14" spans="1:22" s="50" customFormat="1" ht="36">
      <c r="A14" s="47">
        <v>11</v>
      </c>
      <c r="B14" s="47" t="s">
        <v>512</v>
      </c>
      <c r="C14" s="47" t="s">
        <v>698</v>
      </c>
      <c r="D14" s="110">
        <v>11</v>
      </c>
      <c r="E14" s="48">
        <v>10000</v>
      </c>
      <c r="F14" s="49">
        <v>1</v>
      </c>
      <c r="G14" s="55">
        <f t="shared" si="0"/>
        <v>10000</v>
      </c>
      <c r="H14" s="47" t="s">
        <v>557</v>
      </c>
    </row>
    <row r="15" spans="1:22" s="50" customFormat="1" ht="36">
      <c r="A15" s="47">
        <v>12</v>
      </c>
      <c r="B15" s="47" t="s">
        <v>512</v>
      </c>
      <c r="C15" s="47" t="s">
        <v>698</v>
      </c>
      <c r="D15" s="110">
        <v>12</v>
      </c>
      <c r="E15" s="48">
        <v>10000</v>
      </c>
      <c r="F15" s="49">
        <v>1</v>
      </c>
      <c r="G15" s="55">
        <f t="shared" si="0"/>
        <v>10000</v>
      </c>
      <c r="H15" s="47" t="s">
        <v>557</v>
      </c>
    </row>
    <row r="16" spans="1:22" s="50" customFormat="1" ht="36">
      <c r="A16" s="47">
        <v>13</v>
      </c>
      <c r="B16" s="47" t="s">
        <v>512</v>
      </c>
      <c r="C16" s="47" t="s">
        <v>698</v>
      </c>
      <c r="D16" s="110">
        <v>13</v>
      </c>
      <c r="E16" s="48">
        <v>10000</v>
      </c>
      <c r="F16" s="49">
        <v>1</v>
      </c>
      <c r="G16" s="55">
        <f t="shared" si="0"/>
        <v>10000</v>
      </c>
      <c r="H16" s="47" t="s">
        <v>557</v>
      </c>
    </row>
    <row r="17" spans="1:8" s="50" customFormat="1" ht="36">
      <c r="A17" s="47">
        <v>14</v>
      </c>
      <c r="B17" s="47" t="s">
        <v>512</v>
      </c>
      <c r="C17" s="47" t="s">
        <v>698</v>
      </c>
      <c r="D17" s="110">
        <v>14</v>
      </c>
      <c r="E17" s="48">
        <v>10000</v>
      </c>
      <c r="F17" s="49">
        <v>1</v>
      </c>
      <c r="G17" s="55">
        <f t="shared" si="0"/>
        <v>10000</v>
      </c>
      <c r="H17" s="47" t="s">
        <v>557</v>
      </c>
    </row>
    <row r="18" spans="1:8" s="50" customFormat="1" ht="36">
      <c r="A18" s="47">
        <v>15</v>
      </c>
      <c r="B18" s="47" t="s">
        <v>512</v>
      </c>
      <c r="C18" s="47" t="s">
        <v>698</v>
      </c>
      <c r="D18" s="110">
        <v>15</v>
      </c>
      <c r="E18" s="48">
        <v>10000</v>
      </c>
      <c r="F18" s="49">
        <v>1</v>
      </c>
      <c r="G18" s="55">
        <f t="shared" si="0"/>
        <v>10000</v>
      </c>
      <c r="H18" s="47" t="s">
        <v>557</v>
      </c>
    </row>
    <row r="19" spans="1:8" s="50" customFormat="1" ht="36">
      <c r="A19" s="47">
        <v>16</v>
      </c>
      <c r="B19" s="47" t="s">
        <v>512</v>
      </c>
      <c r="C19" s="47" t="s">
        <v>698</v>
      </c>
      <c r="D19" s="110">
        <v>16</v>
      </c>
      <c r="E19" s="48">
        <v>10000</v>
      </c>
      <c r="F19" s="49">
        <v>1</v>
      </c>
      <c r="G19" s="55">
        <f t="shared" si="0"/>
        <v>10000</v>
      </c>
      <c r="H19" s="47" t="s">
        <v>557</v>
      </c>
    </row>
    <row r="20" spans="1:8" s="50" customFormat="1" ht="36">
      <c r="A20" s="47">
        <v>17</v>
      </c>
      <c r="B20" s="47" t="s">
        <v>512</v>
      </c>
      <c r="C20" s="47" t="s">
        <v>698</v>
      </c>
      <c r="D20" s="110">
        <v>17</v>
      </c>
      <c r="E20" s="48">
        <v>10000</v>
      </c>
      <c r="F20" s="49">
        <v>1</v>
      </c>
      <c r="G20" s="55">
        <f t="shared" si="0"/>
        <v>10000</v>
      </c>
      <c r="H20" s="47" t="s">
        <v>557</v>
      </c>
    </row>
    <row r="21" spans="1:8" s="50" customFormat="1" ht="36">
      <c r="A21" s="47">
        <v>18</v>
      </c>
      <c r="B21" s="47" t="s">
        <v>512</v>
      </c>
      <c r="C21" s="47" t="s">
        <v>698</v>
      </c>
      <c r="D21" s="110">
        <v>18</v>
      </c>
      <c r="E21" s="48">
        <v>10000</v>
      </c>
      <c r="F21" s="49">
        <v>1</v>
      </c>
      <c r="G21" s="55">
        <f t="shared" si="0"/>
        <v>10000</v>
      </c>
      <c r="H21" s="47" t="s">
        <v>557</v>
      </c>
    </row>
    <row r="22" spans="1:8" s="50" customFormat="1" ht="36">
      <c r="A22" s="47">
        <v>19</v>
      </c>
      <c r="B22" s="47" t="s">
        <v>512</v>
      </c>
      <c r="C22" s="47" t="s">
        <v>698</v>
      </c>
      <c r="D22" s="110">
        <v>19</v>
      </c>
      <c r="E22" s="48">
        <v>10000</v>
      </c>
      <c r="F22" s="49">
        <v>1</v>
      </c>
      <c r="G22" s="55">
        <f t="shared" si="0"/>
        <v>10000</v>
      </c>
      <c r="H22" s="47" t="s">
        <v>557</v>
      </c>
    </row>
    <row r="23" spans="1:8" s="50" customFormat="1" ht="36">
      <c r="A23" s="47">
        <v>20</v>
      </c>
      <c r="B23" s="47" t="s">
        <v>512</v>
      </c>
      <c r="C23" s="47" t="s">
        <v>698</v>
      </c>
      <c r="D23" s="110">
        <v>20</v>
      </c>
      <c r="E23" s="48">
        <v>10000</v>
      </c>
      <c r="F23" s="49">
        <v>1</v>
      </c>
      <c r="G23" s="55">
        <f t="shared" si="0"/>
        <v>10000</v>
      </c>
      <c r="H23" s="47" t="s">
        <v>557</v>
      </c>
    </row>
    <row r="24" spans="1:8" s="50" customFormat="1" ht="36">
      <c r="A24" s="47">
        <v>21</v>
      </c>
      <c r="B24" s="47" t="s">
        <v>512</v>
      </c>
      <c r="C24" s="47" t="s">
        <v>698</v>
      </c>
      <c r="D24" s="110">
        <v>21</v>
      </c>
      <c r="E24" s="48">
        <v>10000</v>
      </c>
      <c r="F24" s="49">
        <v>1</v>
      </c>
      <c r="G24" s="55">
        <f t="shared" si="0"/>
        <v>10000</v>
      </c>
      <c r="H24" s="47" t="s">
        <v>557</v>
      </c>
    </row>
    <row r="25" spans="1:8" s="50" customFormat="1" ht="36">
      <c r="A25" s="47">
        <v>22</v>
      </c>
      <c r="B25" s="47" t="s">
        <v>512</v>
      </c>
      <c r="C25" s="47" t="s">
        <v>698</v>
      </c>
      <c r="D25" s="110">
        <v>22</v>
      </c>
      <c r="E25" s="48">
        <v>10000</v>
      </c>
      <c r="F25" s="49">
        <v>1</v>
      </c>
      <c r="G25" s="55">
        <f t="shared" si="0"/>
        <v>10000</v>
      </c>
      <c r="H25" s="47" t="s">
        <v>557</v>
      </c>
    </row>
    <row r="26" spans="1:8" s="50" customFormat="1" ht="36">
      <c r="A26" s="47">
        <v>23</v>
      </c>
      <c r="B26" s="47" t="s">
        <v>512</v>
      </c>
      <c r="C26" s="47" t="s">
        <v>698</v>
      </c>
      <c r="D26" s="110">
        <v>23</v>
      </c>
      <c r="E26" s="48">
        <v>10000</v>
      </c>
      <c r="F26" s="49">
        <v>1</v>
      </c>
      <c r="G26" s="55">
        <f t="shared" si="0"/>
        <v>10000</v>
      </c>
      <c r="H26" s="47" t="s">
        <v>557</v>
      </c>
    </row>
    <row r="27" spans="1:8" s="50" customFormat="1" ht="36">
      <c r="A27" s="47">
        <v>24</v>
      </c>
      <c r="B27" s="47" t="s">
        <v>512</v>
      </c>
      <c r="C27" s="47" t="s">
        <v>698</v>
      </c>
      <c r="D27" s="110">
        <v>24</v>
      </c>
      <c r="E27" s="48">
        <v>10000</v>
      </c>
      <c r="F27" s="49">
        <v>1</v>
      </c>
      <c r="G27" s="55">
        <f t="shared" si="0"/>
        <v>10000</v>
      </c>
      <c r="H27" s="47" t="s">
        <v>557</v>
      </c>
    </row>
    <row r="28" spans="1:8" s="50" customFormat="1" ht="36">
      <c r="A28" s="47">
        <v>25</v>
      </c>
      <c r="B28" s="47" t="s">
        <v>512</v>
      </c>
      <c r="C28" s="47" t="s">
        <v>698</v>
      </c>
      <c r="D28" s="110">
        <v>25</v>
      </c>
      <c r="E28" s="48">
        <v>10000</v>
      </c>
      <c r="F28" s="49">
        <v>1</v>
      </c>
      <c r="G28" s="55">
        <f t="shared" si="0"/>
        <v>10000</v>
      </c>
      <c r="H28" s="47" t="s">
        <v>557</v>
      </c>
    </row>
    <row r="29" spans="1:8" s="50" customFormat="1" ht="36">
      <c r="A29" s="47">
        <v>26</v>
      </c>
      <c r="B29" s="47" t="s">
        <v>512</v>
      </c>
      <c r="C29" s="47" t="s">
        <v>698</v>
      </c>
      <c r="D29" s="110">
        <v>26</v>
      </c>
      <c r="E29" s="48">
        <v>10000</v>
      </c>
      <c r="F29" s="49">
        <v>1</v>
      </c>
      <c r="G29" s="55">
        <f t="shared" si="0"/>
        <v>10000</v>
      </c>
      <c r="H29" s="47" t="s">
        <v>557</v>
      </c>
    </row>
    <row r="30" spans="1:8" s="50" customFormat="1" ht="36">
      <c r="A30" s="47">
        <v>27</v>
      </c>
      <c r="B30" s="47" t="s">
        <v>512</v>
      </c>
      <c r="C30" s="47" t="s">
        <v>698</v>
      </c>
      <c r="D30" s="110">
        <v>27</v>
      </c>
      <c r="E30" s="48">
        <v>10000</v>
      </c>
      <c r="F30" s="49">
        <v>1</v>
      </c>
      <c r="G30" s="55">
        <f t="shared" si="0"/>
        <v>10000</v>
      </c>
      <c r="H30" s="47" t="s">
        <v>557</v>
      </c>
    </row>
    <row r="31" spans="1:8" s="50" customFormat="1" ht="36">
      <c r="A31" s="47">
        <v>28</v>
      </c>
      <c r="B31" s="47" t="s">
        <v>512</v>
      </c>
      <c r="C31" s="47" t="s">
        <v>698</v>
      </c>
      <c r="D31" s="110">
        <v>28</v>
      </c>
      <c r="E31" s="48">
        <v>10000</v>
      </c>
      <c r="F31" s="49">
        <v>1</v>
      </c>
      <c r="G31" s="55">
        <f t="shared" si="0"/>
        <v>10000</v>
      </c>
      <c r="H31" s="47" t="s">
        <v>557</v>
      </c>
    </row>
    <row r="32" spans="1:8" s="50" customFormat="1" ht="36">
      <c r="A32" s="47">
        <v>29</v>
      </c>
      <c r="B32" s="47" t="s">
        <v>512</v>
      </c>
      <c r="C32" s="47" t="s">
        <v>698</v>
      </c>
      <c r="D32" s="110">
        <v>29</v>
      </c>
      <c r="E32" s="48">
        <v>10000</v>
      </c>
      <c r="F32" s="49">
        <v>1</v>
      </c>
      <c r="G32" s="55">
        <f t="shared" si="0"/>
        <v>10000</v>
      </c>
      <c r="H32" s="47" t="s">
        <v>557</v>
      </c>
    </row>
    <row r="33" spans="1:8" s="50" customFormat="1" ht="36">
      <c r="A33" s="47">
        <v>30</v>
      </c>
      <c r="B33" s="47" t="s">
        <v>512</v>
      </c>
      <c r="C33" s="47" t="s">
        <v>698</v>
      </c>
      <c r="D33" s="110">
        <v>30</v>
      </c>
      <c r="E33" s="48">
        <v>10000</v>
      </c>
      <c r="F33" s="49">
        <v>1</v>
      </c>
      <c r="G33" s="55">
        <f t="shared" si="0"/>
        <v>10000</v>
      </c>
      <c r="H33" s="47" t="s">
        <v>557</v>
      </c>
    </row>
    <row r="34" spans="1:8" s="50" customFormat="1" ht="36">
      <c r="A34" s="47">
        <v>31</v>
      </c>
      <c r="B34" s="47" t="s">
        <v>512</v>
      </c>
      <c r="C34" s="47" t="s">
        <v>698</v>
      </c>
      <c r="D34" s="110">
        <v>31</v>
      </c>
      <c r="E34" s="48">
        <v>10000</v>
      </c>
      <c r="F34" s="49">
        <v>1</v>
      </c>
      <c r="G34" s="55">
        <f t="shared" si="0"/>
        <v>10000</v>
      </c>
      <c r="H34" s="47" t="s">
        <v>557</v>
      </c>
    </row>
    <row r="35" spans="1:8" s="50" customFormat="1" ht="36">
      <c r="A35" s="47">
        <v>32</v>
      </c>
      <c r="B35" s="47" t="s">
        <v>512</v>
      </c>
      <c r="C35" s="47" t="s">
        <v>698</v>
      </c>
      <c r="D35" s="110">
        <v>32</v>
      </c>
      <c r="E35" s="48">
        <v>10000</v>
      </c>
      <c r="F35" s="49">
        <v>1</v>
      </c>
      <c r="G35" s="55">
        <f t="shared" si="0"/>
        <v>10000</v>
      </c>
      <c r="H35" s="47" t="s">
        <v>557</v>
      </c>
    </row>
    <row r="36" spans="1:8" s="50" customFormat="1" ht="36">
      <c r="A36" s="47">
        <v>33</v>
      </c>
      <c r="B36" s="47" t="s">
        <v>512</v>
      </c>
      <c r="C36" s="47" t="s">
        <v>698</v>
      </c>
      <c r="D36" s="110">
        <v>33</v>
      </c>
      <c r="E36" s="48">
        <v>10000</v>
      </c>
      <c r="F36" s="49">
        <v>1</v>
      </c>
      <c r="G36" s="55">
        <f t="shared" si="0"/>
        <v>10000</v>
      </c>
      <c r="H36" s="47" t="s">
        <v>557</v>
      </c>
    </row>
    <row r="37" spans="1:8" s="50" customFormat="1" ht="36">
      <c r="A37" s="47">
        <v>34</v>
      </c>
      <c r="B37" s="47" t="s">
        <v>512</v>
      </c>
      <c r="C37" s="47" t="s">
        <v>698</v>
      </c>
      <c r="D37" s="110">
        <v>34</v>
      </c>
      <c r="E37" s="48">
        <v>10000</v>
      </c>
      <c r="F37" s="49">
        <v>1</v>
      </c>
      <c r="G37" s="55">
        <f t="shared" si="0"/>
        <v>10000</v>
      </c>
      <c r="H37" s="47" t="s">
        <v>557</v>
      </c>
    </row>
    <row r="38" spans="1:8" s="50" customFormat="1" ht="36">
      <c r="A38" s="47">
        <v>35</v>
      </c>
      <c r="B38" s="47" t="s">
        <v>512</v>
      </c>
      <c r="C38" s="47" t="s">
        <v>698</v>
      </c>
      <c r="D38" s="110">
        <v>35</v>
      </c>
      <c r="E38" s="48">
        <v>10000</v>
      </c>
      <c r="F38" s="49">
        <v>1</v>
      </c>
      <c r="G38" s="55">
        <f t="shared" si="0"/>
        <v>10000</v>
      </c>
      <c r="H38" s="47" t="s">
        <v>557</v>
      </c>
    </row>
    <row r="39" spans="1:8" s="50" customFormat="1" ht="36">
      <c r="A39" s="47">
        <v>36</v>
      </c>
      <c r="B39" s="47" t="s">
        <v>512</v>
      </c>
      <c r="C39" s="47" t="s">
        <v>698</v>
      </c>
      <c r="D39" s="110">
        <v>36</v>
      </c>
      <c r="E39" s="48">
        <v>10000</v>
      </c>
      <c r="F39" s="49">
        <v>1</v>
      </c>
      <c r="G39" s="55">
        <f t="shared" si="0"/>
        <v>10000</v>
      </c>
      <c r="H39" s="47" t="s">
        <v>557</v>
      </c>
    </row>
    <row r="40" spans="1:8" s="50" customFormat="1" ht="36">
      <c r="A40" s="47">
        <v>37</v>
      </c>
      <c r="B40" s="47" t="s">
        <v>512</v>
      </c>
      <c r="C40" s="47" t="s">
        <v>698</v>
      </c>
      <c r="D40" s="110">
        <v>37</v>
      </c>
      <c r="E40" s="48">
        <v>10000</v>
      </c>
      <c r="F40" s="49">
        <v>1</v>
      </c>
      <c r="G40" s="55">
        <f t="shared" si="0"/>
        <v>10000</v>
      </c>
      <c r="H40" s="47" t="s">
        <v>557</v>
      </c>
    </row>
    <row r="41" spans="1:8" s="50" customFormat="1" ht="36">
      <c r="A41" s="47">
        <v>38</v>
      </c>
      <c r="B41" s="47" t="s">
        <v>512</v>
      </c>
      <c r="C41" s="47" t="s">
        <v>698</v>
      </c>
      <c r="D41" s="110">
        <v>38</v>
      </c>
      <c r="E41" s="48">
        <v>10000</v>
      </c>
      <c r="F41" s="49">
        <v>1</v>
      </c>
      <c r="G41" s="55">
        <f t="shared" si="0"/>
        <v>10000</v>
      </c>
      <c r="H41" s="47" t="s">
        <v>557</v>
      </c>
    </row>
    <row r="42" spans="1:8" s="50" customFormat="1" ht="36">
      <c r="A42" s="47">
        <v>39</v>
      </c>
      <c r="B42" s="47" t="s">
        <v>512</v>
      </c>
      <c r="C42" s="47" t="s">
        <v>698</v>
      </c>
      <c r="D42" s="110">
        <v>39</v>
      </c>
      <c r="E42" s="48">
        <v>10000</v>
      </c>
      <c r="F42" s="49">
        <v>1</v>
      </c>
      <c r="G42" s="55">
        <f t="shared" si="0"/>
        <v>10000</v>
      </c>
      <c r="H42" s="47" t="s">
        <v>557</v>
      </c>
    </row>
    <row r="43" spans="1:8" s="50" customFormat="1" ht="36">
      <c r="A43" s="47">
        <v>40</v>
      </c>
      <c r="B43" s="47" t="s">
        <v>512</v>
      </c>
      <c r="C43" s="47" t="s">
        <v>698</v>
      </c>
      <c r="D43" s="110">
        <v>40</v>
      </c>
      <c r="E43" s="48">
        <v>10000</v>
      </c>
      <c r="F43" s="49">
        <v>1</v>
      </c>
      <c r="G43" s="55">
        <f t="shared" si="0"/>
        <v>10000</v>
      </c>
      <c r="H43" s="47" t="s">
        <v>557</v>
      </c>
    </row>
    <row r="44" spans="1:8" s="50" customFormat="1" ht="36">
      <c r="A44" s="47">
        <v>41</v>
      </c>
      <c r="B44" s="47" t="s">
        <v>512</v>
      </c>
      <c r="C44" s="47" t="s">
        <v>698</v>
      </c>
      <c r="D44" s="110">
        <v>41</v>
      </c>
      <c r="E44" s="48">
        <v>10000</v>
      </c>
      <c r="F44" s="49">
        <v>1</v>
      </c>
      <c r="G44" s="55">
        <f t="shared" si="0"/>
        <v>10000</v>
      </c>
      <c r="H44" s="47" t="s">
        <v>557</v>
      </c>
    </row>
    <row r="45" spans="1:8" s="50" customFormat="1" ht="36.75" thickBot="1">
      <c r="A45" s="47">
        <v>42</v>
      </c>
      <c r="B45" s="47" t="s">
        <v>512</v>
      </c>
      <c r="C45" s="47" t="s">
        <v>698</v>
      </c>
      <c r="D45" s="110">
        <v>42</v>
      </c>
      <c r="E45" s="48">
        <v>10000</v>
      </c>
      <c r="F45" s="49">
        <v>1</v>
      </c>
      <c r="G45" s="55">
        <f t="shared" si="0"/>
        <v>10000</v>
      </c>
      <c r="H45" s="47" t="s">
        <v>557</v>
      </c>
    </row>
    <row r="46" spans="1:8" s="50" customFormat="1" hidden="1">
      <c r="A46" s="47">
        <v>43</v>
      </c>
      <c r="B46" s="47"/>
      <c r="C46" s="47"/>
      <c r="D46" s="110"/>
      <c r="E46" s="48"/>
      <c r="F46" s="49"/>
      <c r="G46" s="55">
        <f t="shared" si="0"/>
        <v>0</v>
      </c>
      <c r="H46" s="47"/>
    </row>
    <row r="47" spans="1:8" s="50" customFormat="1" hidden="1">
      <c r="A47" s="47">
        <v>44</v>
      </c>
      <c r="B47" s="47"/>
      <c r="C47" s="47"/>
      <c r="D47" s="110"/>
      <c r="E47" s="48"/>
      <c r="F47" s="49"/>
      <c r="G47" s="55">
        <f t="shared" si="0"/>
        <v>0</v>
      </c>
      <c r="H47" s="47"/>
    </row>
    <row r="48" spans="1:8" s="50" customFormat="1" hidden="1">
      <c r="A48" s="47">
        <v>45</v>
      </c>
      <c r="B48" s="47"/>
      <c r="C48" s="47"/>
      <c r="D48" s="110"/>
      <c r="E48" s="48"/>
      <c r="F48" s="49"/>
      <c r="G48" s="55">
        <f t="shared" si="0"/>
        <v>0</v>
      </c>
      <c r="H48" s="47"/>
    </row>
    <row r="49" spans="1:8" s="50" customFormat="1" hidden="1">
      <c r="A49" s="47">
        <v>46</v>
      </c>
      <c r="B49" s="47"/>
      <c r="C49" s="47"/>
      <c r="D49" s="110"/>
      <c r="E49" s="48"/>
      <c r="F49" s="49"/>
      <c r="G49" s="55">
        <f t="shared" si="0"/>
        <v>0</v>
      </c>
      <c r="H49" s="47"/>
    </row>
    <row r="50" spans="1:8" s="50" customFormat="1" hidden="1">
      <c r="A50" s="47">
        <v>47</v>
      </c>
      <c r="B50" s="47"/>
      <c r="C50" s="47"/>
      <c r="D50" s="110"/>
      <c r="E50" s="48"/>
      <c r="F50" s="49"/>
      <c r="G50" s="55">
        <f t="shared" si="0"/>
        <v>0</v>
      </c>
      <c r="H50" s="47"/>
    </row>
    <row r="51" spans="1:8" s="50" customFormat="1" hidden="1">
      <c r="A51" s="47">
        <v>48</v>
      </c>
      <c r="B51" s="47"/>
      <c r="C51" s="47"/>
      <c r="D51" s="110"/>
      <c r="E51" s="48"/>
      <c r="F51" s="49"/>
      <c r="G51" s="55">
        <f t="shared" si="0"/>
        <v>0</v>
      </c>
      <c r="H51" s="47"/>
    </row>
    <row r="52" spans="1:8" s="50" customFormat="1" hidden="1">
      <c r="A52" s="47">
        <v>49</v>
      </c>
      <c r="B52" s="47"/>
      <c r="C52" s="47"/>
      <c r="D52" s="110"/>
      <c r="E52" s="48"/>
      <c r="F52" s="49"/>
      <c r="G52" s="55">
        <f t="shared" si="0"/>
        <v>0</v>
      </c>
      <c r="H52" s="47"/>
    </row>
    <row r="53" spans="1:8" s="50" customFormat="1" hidden="1">
      <c r="A53" s="47">
        <v>50</v>
      </c>
      <c r="B53" s="47"/>
      <c r="C53" s="47"/>
      <c r="D53" s="110"/>
      <c r="E53" s="48"/>
      <c r="F53" s="49"/>
      <c r="G53" s="55">
        <f t="shared" si="0"/>
        <v>0</v>
      </c>
      <c r="H53" s="47"/>
    </row>
    <row r="54" spans="1:8" s="50" customFormat="1" hidden="1">
      <c r="A54" s="47">
        <v>51</v>
      </c>
      <c r="B54" s="47"/>
      <c r="C54" s="47"/>
      <c r="D54" s="110"/>
      <c r="E54" s="48"/>
      <c r="F54" s="49"/>
      <c r="G54" s="55">
        <f t="shared" si="0"/>
        <v>0</v>
      </c>
      <c r="H54" s="47"/>
    </row>
    <row r="55" spans="1:8" s="50" customFormat="1" hidden="1">
      <c r="A55" s="47">
        <v>52</v>
      </c>
      <c r="B55" s="47"/>
      <c r="C55" s="47"/>
      <c r="D55" s="110"/>
      <c r="E55" s="48"/>
      <c r="F55" s="49"/>
      <c r="G55" s="55">
        <f t="shared" si="0"/>
        <v>0</v>
      </c>
      <c r="H55" s="47"/>
    </row>
    <row r="56" spans="1:8" s="50" customFormat="1" hidden="1">
      <c r="A56" s="47">
        <v>53</v>
      </c>
      <c r="B56" s="47"/>
      <c r="C56" s="47"/>
      <c r="D56" s="110"/>
      <c r="E56" s="48"/>
      <c r="F56" s="49"/>
      <c r="G56" s="55">
        <f t="shared" si="0"/>
        <v>0</v>
      </c>
      <c r="H56" s="47"/>
    </row>
    <row r="57" spans="1:8" s="50" customFormat="1" hidden="1">
      <c r="A57" s="47">
        <v>54</v>
      </c>
      <c r="B57" s="47"/>
      <c r="C57" s="47"/>
      <c r="D57" s="110"/>
      <c r="E57" s="48"/>
      <c r="F57" s="49"/>
      <c r="G57" s="55">
        <f t="shared" si="0"/>
        <v>0</v>
      </c>
      <c r="H57" s="47"/>
    </row>
    <row r="58" spans="1:8" s="50" customFormat="1" hidden="1">
      <c r="A58" s="47">
        <v>55</v>
      </c>
      <c r="B58" s="47"/>
      <c r="C58" s="47"/>
      <c r="D58" s="110"/>
      <c r="E58" s="48"/>
      <c r="F58" s="49"/>
      <c r="G58" s="55">
        <f t="shared" si="0"/>
        <v>0</v>
      </c>
      <c r="H58" s="47"/>
    </row>
    <row r="59" spans="1:8" s="50" customFormat="1" hidden="1">
      <c r="A59" s="47">
        <v>56</v>
      </c>
      <c r="B59" s="47"/>
      <c r="C59" s="47"/>
      <c r="D59" s="110"/>
      <c r="E59" s="48"/>
      <c r="F59" s="49"/>
      <c r="G59" s="55">
        <f t="shared" si="0"/>
        <v>0</v>
      </c>
      <c r="H59" s="47"/>
    </row>
    <row r="60" spans="1:8" s="50" customFormat="1" hidden="1">
      <c r="A60" s="47">
        <v>57</v>
      </c>
      <c r="B60" s="47"/>
      <c r="C60" s="47"/>
      <c r="D60" s="110"/>
      <c r="E60" s="48"/>
      <c r="F60" s="49"/>
      <c r="G60" s="55">
        <f t="shared" si="0"/>
        <v>0</v>
      </c>
      <c r="H60" s="47"/>
    </row>
    <row r="61" spans="1:8" s="50" customFormat="1" hidden="1">
      <c r="A61" s="47">
        <v>58</v>
      </c>
      <c r="B61" s="47"/>
      <c r="C61" s="47"/>
      <c r="D61" s="110"/>
      <c r="E61" s="48"/>
      <c r="F61" s="49"/>
      <c r="G61" s="55">
        <f t="shared" si="0"/>
        <v>0</v>
      </c>
      <c r="H61" s="47"/>
    </row>
    <row r="62" spans="1:8" s="50" customFormat="1" hidden="1">
      <c r="A62" s="47">
        <v>59</v>
      </c>
      <c r="B62" s="47"/>
      <c r="C62" s="47"/>
      <c r="D62" s="110"/>
      <c r="E62" s="48"/>
      <c r="F62" s="49"/>
      <c r="G62" s="55">
        <f t="shared" si="0"/>
        <v>0</v>
      </c>
      <c r="H62" s="47"/>
    </row>
    <row r="63" spans="1:8" s="50" customFormat="1" hidden="1">
      <c r="A63" s="47">
        <v>60</v>
      </c>
      <c r="B63" s="47"/>
      <c r="C63" s="47"/>
      <c r="D63" s="110"/>
      <c r="E63" s="48"/>
      <c r="F63" s="49"/>
      <c r="G63" s="55">
        <f t="shared" si="0"/>
        <v>0</v>
      </c>
      <c r="H63" s="47"/>
    </row>
    <row r="64" spans="1:8" s="50" customFormat="1" hidden="1">
      <c r="A64" s="47">
        <v>61</v>
      </c>
      <c r="B64" s="47"/>
      <c r="C64" s="47"/>
      <c r="D64" s="110"/>
      <c r="E64" s="48"/>
      <c r="F64" s="49"/>
      <c r="G64" s="55">
        <f t="shared" si="0"/>
        <v>0</v>
      </c>
      <c r="H64" s="47"/>
    </row>
    <row r="65" spans="1:8" s="50" customFormat="1" hidden="1">
      <c r="A65" s="47">
        <v>62</v>
      </c>
      <c r="B65" s="47"/>
      <c r="C65" s="47"/>
      <c r="D65" s="110"/>
      <c r="E65" s="48"/>
      <c r="F65" s="49"/>
      <c r="G65" s="55">
        <f t="shared" si="0"/>
        <v>0</v>
      </c>
      <c r="H65" s="47"/>
    </row>
    <row r="66" spans="1:8" s="50" customFormat="1" hidden="1">
      <c r="A66" s="47">
        <v>63</v>
      </c>
      <c r="B66" s="47"/>
      <c r="C66" s="47"/>
      <c r="D66" s="110"/>
      <c r="E66" s="48"/>
      <c r="F66" s="49"/>
      <c r="G66" s="55">
        <f t="shared" si="0"/>
        <v>0</v>
      </c>
      <c r="H66" s="47"/>
    </row>
    <row r="67" spans="1:8" s="50" customFormat="1" hidden="1">
      <c r="A67" s="47">
        <v>64</v>
      </c>
      <c r="B67" s="47"/>
      <c r="C67" s="47"/>
      <c r="D67" s="110"/>
      <c r="E67" s="48"/>
      <c r="F67" s="49"/>
      <c r="G67" s="55">
        <f t="shared" si="0"/>
        <v>0</v>
      </c>
      <c r="H67" s="47"/>
    </row>
    <row r="68" spans="1:8" s="50" customFormat="1" hidden="1">
      <c r="A68" s="47">
        <v>65</v>
      </c>
      <c r="B68" s="47"/>
      <c r="C68" s="47"/>
      <c r="D68" s="110"/>
      <c r="E68" s="48"/>
      <c r="F68" s="49"/>
      <c r="G68" s="55">
        <f t="shared" si="0"/>
        <v>0</v>
      </c>
      <c r="H68" s="47"/>
    </row>
    <row r="69" spans="1:8" s="50" customFormat="1" hidden="1">
      <c r="A69" s="47">
        <v>66</v>
      </c>
      <c r="B69" s="47"/>
      <c r="C69" s="47"/>
      <c r="D69" s="110"/>
      <c r="E69" s="48"/>
      <c r="F69" s="49"/>
      <c r="G69" s="55">
        <f t="shared" si="0"/>
        <v>0</v>
      </c>
      <c r="H69" s="47"/>
    </row>
    <row r="70" spans="1:8" s="50" customFormat="1" hidden="1">
      <c r="A70" s="47">
        <v>67</v>
      </c>
      <c r="B70" s="47"/>
      <c r="C70" s="47"/>
      <c r="D70" s="110"/>
      <c r="E70" s="48"/>
      <c r="F70" s="49"/>
      <c r="G70" s="55">
        <f t="shared" si="0"/>
        <v>0</v>
      </c>
      <c r="H70" s="47"/>
    </row>
    <row r="71" spans="1:8" s="50" customFormat="1" hidden="1">
      <c r="A71" s="47">
        <v>68</v>
      </c>
      <c r="B71" s="47"/>
      <c r="C71" s="47"/>
      <c r="D71" s="110"/>
      <c r="E71" s="48"/>
      <c r="F71" s="49"/>
      <c r="G71" s="55">
        <f t="shared" si="0"/>
        <v>0</v>
      </c>
      <c r="H71" s="47"/>
    </row>
    <row r="72" spans="1:8" s="50" customFormat="1" hidden="1">
      <c r="A72" s="47">
        <v>69</v>
      </c>
      <c r="B72" s="47"/>
      <c r="C72" s="47"/>
      <c r="D72" s="110"/>
      <c r="E72" s="48"/>
      <c r="F72" s="49"/>
      <c r="G72" s="55">
        <f t="shared" si="0"/>
        <v>0</v>
      </c>
      <c r="H72" s="47"/>
    </row>
    <row r="73" spans="1:8" s="50" customFormat="1" hidden="1">
      <c r="A73" s="47">
        <v>70</v>
      </c>
      <c r="B73" s="47"/>
      <c r="C73" s="47"/>
      <c r="D73" s="110"/>
      <c r="E73" s="48"/>
      <c r="F73" s="49"/>
      <c r="G73" s="55">
        <f t="shared" ref="G73:G96" si="1">F73*E73</f>
        <v>0</v>
      </c>
      <c r="H73" s="47"/>
    </row>
    <row r="74" spans="1:8" s="50" customFormat="1" hidden="1">
      <c r="A74" s="47">
        <v>71</v>
      </c>
      <c r="B74" s="47"/>
      <c r="C74" s="47"/>
      <c r="D74" s="110"/>
      <c r="E74" s="48"/>
      <c r="F74" s="49"/>
      <c r="G74" s="55">
        <f t="shared" si="1"/>
        <v>0</v>
      </c>
      <c r="H74" s="47"/>
    </row>
    <row r="75" spans="1:8" s="50" customFormat="1" hidden="1">
      <c r="A75" s="47">
        <v>72</v>
      </c>
      <c r="B75" s="47"/>
      <c r="C75" s="47"/>
      <c r="D75" s="110"/>
      <c r="E75" s="48"/>
      <c r="F75" s="49"/>
      <c r="G75" s="55">
        <f t="shared" si="1"/>
        <v>0</v>
      </c>
      <c r="H75" s="47"/>
    </row>
    <row r="76" spans="1:8" s="50" customFormat="1" hidden="1">
      <c r="A76" s="47">
        <v>73</v>
      </c>
      <c r="B76" s="47"/>
      <c r="C76" s="47"/>
      <c r="D76" s="110"/>
      <c r="E76" s="48"/>
      <c r="F76" s="49"/>
      <c r="G76" s="55">
        <f t="shared" si="1"/>
        <v>0</v>
      </c>
      <c r="H76" s="47"/>
    </row>
    <row r="77" spans="1:8" s="50" customFormat="1" hidden="1">
      <c r="A77" s="47">
        <v>74</v>
      </c>
      <c r="B77" s="47"/>
      <c r="C77" s="47"/>
      <c r="D77" s="110"/>
      <c r="E77" s="48"/>
      <c r="F77" s="49"/>
      <c r="G77" s="55">
        <f t="shared" si="1"/>
        <v>0</v>
      </c>
      <c r="H77" s="47"/>
    </row>
    <row r="78" spans="1:8" s="50" customFormat="1" hidden="1">
      <c r="A78" s="47">
        <v>75</v>
      </c>
      <c r="B78" s="47"/>
      <c r="C78" s="47"/>
      <c r="D78" s="110"/>
      <c r="E78" s="48"/>
      <c r="F78" s="49"/>
      <c r="G78" s="55">
        <f t="shared" si="1"/>
        <v>0</v>
      </c>
      <c r="H78" s="47"/>
    </row>
    <row r="79" spans="1:8" s="50" customFormat="1" hidden="1">
      <c r="A79" s="47">
        <v>76</v>
      </c>
      <c r="B79" s="47"/>
      <c r="C79" s="47"/>
      <c r="D79" s="110"/>
      <c r="E79" s="48"/>
      <c r="F79" s="49"/>
      <c r="G79" s="55">
        <f t="shared" si="1"/>
        <v>0</v>
      </c>
      <c r="H79" s="47"/>
    </row>
    <row r="80" spans="1:8" s="50" customFormat="1" hidden="1">
      <c r="A80" s="47">
        <v>77</v>
      </c>
      <c r="B80" s="47"/>
      <c r="C80" s="47"/>
      <c r="D80" s="110"/>
      <c r="E80" s="48"/>
      <c r="F80" s="49"/>
      <c r="G80" s="55">
        <f t="shared" si="1"/>
        <v>0</v>
      </c>
      <c r="H80" s="47"/>
    </row>
    <row r="81" spans="1:8" s="50" customFormat="1" hidden="1">
      <c r="A81" s="47">
        <v>78</v>
      </c>
      <c r="B81" s="47"/>
      <c r="C81" s="47"/>
      <c r="D81" s="110"/>
      <c r="E81" s="48"/>
      <c r="F81" s="49"/>
      <c r="G81" s="55">
        <f t="shared" si="1"/>
        <v>0</v>
      </c>
      <c r="H81" s="47"/>
    </row>
    <row r="82" spans="1:8" s="50" customFormat="1" hidden="1">
      <c r="A82" s="47">
        <v>79</v>
      </c>
      <c r="B82" s="47"/>
      <c r="C82" s="47"/>
      <c r="D82" s="110"/>
      <c r="E82" s="48"/>
      <c r="F82" s="49"/>
      <c r="G82" s="55">
        <f t="shared" si="1"/>
        <v>0</v>
      </c>
      <c r="H82" s="47"/>
    </row>
    <row r="83" spans="1:8" s="50" customFormat="1" hidden="1">
      <c r="A83" s="47">
        <v>80</v>
      </c>
      <c r="B83" s="47"/>
      <c r="C83" s="47"/>
      <c r="D83" s="110"/>
      <c r="E83" s="48"/>
      <c r="F83" s="49"/>
      <c r="G83" s="55">
        <f t="shared" si="1"/>
        <v>0</v>
      </c>
      <c r="H83" s="47"/>
    </row>
    <row r="84" spans="1:8" s="50" customFormat="1" hidden="1">
      <c r="A84" s="47">
        <v>81</v>
      </c>
      <c r="B84" s="47"/>
      <c r="C84" s="47"/>
      <c r="D84" s="110"/>
      <c r="E84" s="48"/>
      <c r="F84" s="49"/>
      <c r="G84" s="55">
        <f t="shared" si="1"/>
        <v>0</v>
      </c>
      <c r="H84" s="47"/>
    </row>
    <row r="85" spans="1:8" s="50" customFormat="1" hidden="1">
      <c r="A85" s="47">
        <v>82</v>
      </c>
      <c r="B85" s="47"/>
      <c r="C85" s="47"/>
      <c r="D85" s="110"/>
      <c r="E85" s="48"/>
      <c r="F85" s="49"/>
      <c r="G85" s="55">
        <f t="shared" si="1"/>
        <v>0</v>
      </c>
      <c r="H85" s="47"/>
    </row>
    <row r="86" spans="1:8" s="50" customFormat="1" hidden="1">
      <c r="A86" s="47">
        <v>83</v>
      </c>
      <c r="B86" s="47"/>
      <c r="C86" s="47"/>
      <c r="D86" s="110"/>
      <c r="E86" s="48"/>
      <c r="F86" s="49"/>
      <c r="G86" s="55">
        <f t="shared" si="1"/>
        <v>0</v>
      </c>
      <c r="H86" s="47"/>
    </row>
    <row r="87" spans="1:8" s="50" customFormat="1" hidden="1">
      <c r="A87" s="47">
        <v>84</v>
      </c>
      <c r="B87" s="47"/>
      <c r="C87" s="47"/>
      <c r="D87" s="110"/>
      <c r="E87" s="48"/>
      <c r="F87" s="49"/>
      <c r="G87" s="55">
        <f t="shared" si="1"/>
        <v>0</v>
      </c>
      <c r="H87" s="47"/>
    </row>
    <row r="88" spans="1:8" s="50" customFormat="1" hidden="1">
      <c r="A88" s="47">
        <v>85</v>
      </c>
      <c r="B88" s="47"/>
      <c r="C88" s="47"/>
      <c r="D88" s="110"/>
      <c r="E88" s="48"/>
      <c r="F88" s="49"/>
      <c r="G88" s="55">
        <f t="shared" si="1"/>
        <v>0</v>
      </c>
      <c r="H88" s="47"/>
    </row>
    <row r="89" spans="1:8" s="50" customFormat="1" hidden="1">
      <c r="A89" s="47">
        <v>86</v>
      </c>
      <c r="B89" s="47"/>
      <c r="C89" s="47"/>
      <c r="D89" s="110"/>
      <c r="E89" s="48"/>
      <c r="F89" s="49"/>
      <c r="G89" s="55">
        <f t="shared" si="1"/>
        <v>0</v>
      </c>
      <c r="H89" s="47"/>
    </row>
    <row r="90" spans="1:8" s="50" customFormat="1" hidden="1">
      <c r="A90" s="47">
        <v>87</v>
      </c>
      <c r="B90" s="47"/>
      <c r="C90" s="47"/>
      <c r="D90" s="110"/>
      <c r="E90" s="48"/>
      <c r="F90" s="49"/>
      <c r="G90" s="55">
        <f t="shared" si="1"/>
        <v>0</v>
      </c>
      <c r="H90" s="47"/>
    </row>
    <row r="91" spans="1:8" s="50" customFormat="1" hidden="1">
      <c r="A91" s="47">
        <v>88</v>
      </c>
      <c r="B91" s="47"/>
      <c r="C91" s="47"/>
      <c r="D91" s="110"/>
      <c r="E91" s="48"/>
      <c r="F91" s="49"/>
      <c r="G91" s="55">
        <f t="shared" si="1"/>
        <v>0</v>
      </c>
      <c r="H91" s="47"/>
    </row>
    <row r="92" spans="1:8" s="50" customFormat="1" hidden="1">
      <c r="A92" s="47">
        <v>89</v>
      </c>
      <c r="B92" s="47"/>
      <c r="C92" s="47"/>
      <c r="D92" s="110"/>
      <c r="E92" s="48"/>
      <c r="F92" s="49"/>
      <c r="G92" s="55">
        <f t="shared" si="1"/>
        <v>0</v>
      </c>
      <c r="H92" s="47"/>
    </row>
    <row r="93" spans="1:8" s="50" customFormat="1" hidden="1">
      <c r="A93" s="47">
        <v>90</v>
      </c>
      <c r="B93" s="47"/>
      <c r="C93" s="47"/>
      <c r="D93" s="110"/>
      <c r="E93" s="48"/>
      <c r="F93" s="49"/>
      <c r="G93" s="55">
        <f t="shared" si="1"/>
        <v>0</v>
      </c>
      <c r="H93" s="47"/>
    </row>
    <row r="94" spans="1:8" s="50" customFormat="1" hidden="1">
      <c r="A94" s="47">
        <v>91</v>
      </c>
      <c r="B94" s="47"/>
      <c r="C94" s="47"/>
      <c r="D94" s="110"/>
      <c r="E94" s="48"/>
      <c r="F94" s="49"/>
      <c r="G94" s="55">
        <f t="shared" si="1"/>
        <v>0</v>
      </c>
      <c r="H94" s="47"/>
    </row>
    <row r="95" spans="1:8" s="50" customFormat="1" hidden="1">
      <c r="A95" s="47">
        <v>92</v>
      </c>
      <c r="B95" s="47"/>
      <c r="C95" s="47"/>
      <c r="D95" s="110"/>
      <c r="E95" s="48"/>
      <c r="F95" s="49"/>
      <c r="G95" s="55">
        <f t="shared" si="1"/>
        <v>0</v>
      </c>
      <c r="H95" s="47"/>
    </row>
    <row r="96" spans="1:8" s="50" customFormat="1" hidden="1">
      <c r="A96" s="47">
        <v>93</v>
      </c>
      <c r="B96" s="47"/>
      <c r="C96" s="47"/>
      <c r="D96" s="110"/>
      <c r="E96" s="48"/>
      <c r="F96" s="49"/>
      <c r="G96" s="55">
        <f t="shared" si="1"/>
        <v>0</v>
      </c>
      <c r="H96" s="47"/>
    </row>
    <row r="97" spans="1:8" s="50" customFormat="1" hidden="1">
      <c r="A97" s="47">
        <v>94</v>
      </c>
      <c r="B97" s="47"/>
      <c r="C97" s="47"/>
      <c r="D97" s="110"/>
      <c r="E97" s="48"/>
      <c r="F97" s="49"/>
      <c r="G97" s="55">
        <f t="shared" ref="G97:G103" si="2">F97*E97</f>
        <v>0</v>
      </c>
      <c r="H97" s="47"/>
    </row>
    <row r="98" spans="1:8" s="50" customFormat="1" hidden="1">
      <c r="A98" s="47">
        <v>95</v>
      </c>
      <c r="B98" s="47"/>
      <c r="C98" s="47"/>
      <c r="D98" s="110"/>
      <c r="E98" s="48"/>
      <c r="F98" s="49"/>
      <c r="G98" s="55">
        <f t="shared" si="2"/>
        <v>0</v>
      </c>
      <c r="H98" s="47"/>
    </row>
    <row r="99" spans="1:8" s="50" customFormat="1" hidden="1">
      <c r="A99" s="47">
        <v>96</v>
      </c>
      <c r="B99" s="47"/>
      <c r="C99" s="47"/>
      <c r="D99" s="110"/>
      <c r="E99" s="48"/>
      <c r="F99" s="49"/>
      <c r="G99" s="55">
        <f t="shared" si="2"/>
        <v>0</v>
      </c>
      <c r="H99" s="47"/>
    </row>
    <row r="100" spans="1:8" s="50" customFormat="1" hidden="1">
      <c r="A100" s="47">
        <v>97</v>
      </c>
      <c r="B100" s="47"/>
      <c r="C100" s="47"/>
      <c r="D100" s="110"/>
      <c r="E100" s="48"/>
      <c r="F100" s="49"/>
      <c r="G100" s="55">
        <f t="shared" si="2"/>
        <v>0</v>
      </c>
      <c r="H100" s="47"/>
    </row>
    <row r="101" spans="1:8" s="50" customFormat="1" hidden="1">
      <c r="A101" s="47">
        <v>98</v>
      </c>
      <c r="B101" s="47"/>
      <c r="C101" s="47"/>
      <c r="D101" s="110"/>
      <c r="E101" s="48"/>
      <c r="F101" s="49"/>
      <c r="G101" s="55">
        <f t="shared" si="2"/>
        <v>0</v>
      </c>
      <c r="H101" s="47"/>
    </row>
    <row r="102" spans="1:8" s="50" customFormat="1" hidden="1">
      <c r="A102" s="47">
        <v>99</v>
      </c>
      <c r="B102" s="47"/>
      <c r="C102" s="47"/>
      <c r="D102" s="110"/>
      <c r="E102" s="48"/>
      <c r="F102" s="49"/>
      <c r="G102" s="55">
        <f t="shared" si="2"/>
        <v>0</v>
      </c>
      <c r="H102" s="47"/>
    </row>
    <row r="103" spans="1:8" s="50" customFormat="1" ht="13.5" hidden="1" thickBot="1">
      <c r="A103" s="47">
        <v>100</v>
      </c>
      <c r="B103" s="51"/>
      <c r="C103" s="51"/>
      <c r="D103" s="110"/>
      <c r="E103" s="52"/>
      <c r="F103" s="53"/>
      <c r="G103" s="56">
        <f t="shared" si="2"/>
        <v>0</v>
      </c>
      <c r="H103" s="51"/>
    </row>
    <row r="104" spans="1:8" ht="13.5" thickBot="1">
      <c r="A104" s="37"/>
      <c r="B104" s="37"/>
      <c r="C104" s="37"/>
      <c r="D104" s="37"/>
      <c r="E104" s="38" t="s">
        <v>2</v>
      </c>
      <c r="F104" s="40">
        <f>SUM(F4:F103)</f>
        <v>41</v>
      </c>
      <c r="G104" s="57">
        <f>SUM(G4:G103)</f>
        <v>410000</v>
      </c>
      <c r="H104" s="39"/>
    </row>
    <row r="127" spans="2:2">
      <c r="B127" s="32"/>
    </row>
    <row r="128" spans="2:2">
      <c r="B128" s="32"/>
    </row>
    <row r="129" spans="2:2">
      <c r="B129" s="32"/>
    </row>
    <row r="130" spans="2:2">
      <c r="B130" s="32"/>
    </row>
    <row r="131" spans="2:2">
      <c r="B131" s="32"/>
    </row>
    <row r="132" spans="2:2">
      <c r="B132" s="32"/>
    </row>
    <row r="133" spans="2:2">
      <c r="B133" s="32"/>
    </row>
    <row r="134" spans="2:2">
      <c r="B134" s="32"/>
    </row>
    <row r="135" spans="2:2">
      <c r="B135" s="32"/>
    </row>
    <row r="136" spans="2:2">
      <c r="B136" s="32"/>
    </row>
    <row r="137" spans="2:2">
      <c r="B137" s="32"/>
    </row>
    <row r="138" spans="2:2">
      <c r="B138" s="32"/>
    </row>
    <row r="139" spans="2:2">
      <c r="B139" s="32"/>
    </row>
    <row r="140" spans="2:2">
      <c r="B140" s="6"/>
    </row>
  </sheetData>
  <sheetProtection formatRows="0"/>
  <mergeCells count="2">
    <mergeCell ref="A1:H1"/>
    <mergeCell ref="A2:H2"/>
  </mergeCells>
  <phoneticPr fontId="13" type="noConversion"/>
  <dataValidations count="2">
    <dataValidation type="list" allowBlank="1" showInputMessage="1" showErrorMessage="1" sqref="B4:B103" xr:uid="{00000000-0002-0000-0600-000000000000}">
      <formula1>Bens</formula1>
    </dataValidation>
    <dataValidation type="whole" allowBlank="1" showInputMessage="1" showErrorMessage="1" error="Preencher com números de 1 a 48." sqref="D4:D103" xr:uid="{F68C7B06-6B96-4398-B340-15D5990947A1}">
      <formula1>1</formula1>
      <formula2>48</formula2>
    </dataValidation>
  </dataValidations>
  <pageMargins left="0.19685039370078741" right="0.19685039370078741" top="0.59055118110236227" bottom="0.59055118110236227" header="0" footer="0"/>
  <pageSetup paperSize="9" scale="75" fitToHeight="0" orientation="landscape" r:id="rId1"/>
  <headerFooter>
    <oddFooter>Página &amp;P de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Planilha2">
    <tabColor theme="1" tint="4.9989318521683403E-2"/>
    <pageSetUpPr fitToPage="1"/>
  </sheetPr>
  <dimension ref="A1:H1007"/>
  <sheetViews>
    <sheetView zoomScale="90" zoomScaleNormal="90" zoomScaleSheetLayoutView="100" workbookViewId="0">
      <pane ySplit="3" topLeftCell="A123" activePane="bottomLeft" state="frozen"/>
      <selection activeCell="C112" sqref="C112"/>
      <selection pane="bottomLeft" activeCell="A142" sqref="A142:XFD999"/>
    </sheetView>
  </sheetViews>
  <sheetFormatPr defaultColWidth="9.140625" defaultRowHeight="12.75"/>
  <cols>
    <col min="1" max="1" width="4.7109375" style="184" customWidth="1"/>
    <col min="2" max="2" width="30.85546875" style="186" customWidth="1"/>
    <col min="3" max="3" width="12.85546875" style="184" bestFit="1" customWidth="1"/>
    <col min="4" max="5" width="10.140625" style="184" customWidth="1"/>
    <col min="6" max="6" width="31.5703125" style="186" customWidth="1"/>
    <col min="7" max="7" width="36" style="187" customWidth="1"/>
    <col min="8" max="8" width="14" style="257" customWidth="1"/>
    <col min="9" max="16384" width="9.140625" style="294"/>
  </cols>
  <sheetData>
    <row r="1" spans="1:8" ht="32.25" customHeight="1">
      <c r="A1" s="392" t="str">
        <f>Capa!A1</f>
        <v>Memória de Cálculo Contrato de Gestão nº 06/2021 celebrado entre Secretaria de Estado de Cultura e Turismo e o Instituto Cultural Filarmônica</v>
      </c>
      <c r="B1" s="392"/>
      <c r="C1" s="392"/>
      <c r="D1" s="392"/>
      <c r="E1" s="392"/>
      <c r="F1" s="392"/>
      <c r="G1" s="392"/>
      <c r="H1" s="392"/>
    </row>
    <row r="2" spans="1:8" ht="23.25" customHeight="1" thickBot="1">
      <c r="A2" s="391" t="s">
        <v>300</v>
      </c>
      <c r="B2" s="391"/>
      <c r="C2" s="391"/>
      <c r="D2" s="391"/>
      <c r="E2" s="391"/>
      <c r="F2" s="391"/>
      <c r="G2" s="391"/>
      <c r="H2" s="391"/>
    </row>
    <row r="3" spans="1:8" ht="43.5" customHeight="1" thickBot="1">
      <c r="A3" s="181" t="s">
        <v>295</v>
      </c>
      <c r="B3" s="182" t="s">
        <v>32</v>
      </c>
      <c r="C3" s="182" t="s">
        <v>296</v>
      </c>
      <c r="D3" s="182" t="s">
        <v>303</v>
      </c>
      <c r="E3" s="182" t="s">
        <v>297</v>
      </c>
      <c r="F3" s="183" t="s">
        <v>704</v>
      </c>
      <c r="G3" s="183" t="s">
        <v>298</v>
      </c>
      <c r="H3" s="183" t="s">
        <v>334</v>
      </c>
    </row>
    <row r="4" spans="1:8">
      <c r="A4" s="188">
        <v>1</v>
      </c>
      <c r="B4" s="368" t="s">
        <v>472</v>
      </c>
      <c r="C4" s="162">
        <v>500</v>
      </c>
      <c r="D4" s="190">
        <v>7</v>
      </c>
      <c r="E4" s="190">
        <v>42</v>
      </c>
      <c r="F4" s="375" t="s">
        <v>585</v>
      </c>
      <c r="G4" s="368" t="s">
        <v>647</v>
      </c>
      <c r="H4" s="267">
        <f>(E4-D4+1)*C4</f>
        <v>18000</v>
      </c>
    </row>
    <row r="5" spans="1:8">
      <c r="A5" s="188">
        <v>2</v>
      </c>
      <c r="B5" s="368" t="s">
        <v>501</v>
      </c>
      <c r="C5" s="162">
        <v>33480</v>
      </c>
      <c r="D5" s="190">
        <v>13</v>
      </c>
      <c r="E5" s="190">
        <v>14</v>
      </c>
      <c r="F5" s="189" t="s">
        <v>567</v>
      </c>
      <c r="G5" s="371" t="s">
        <v>606</v>
      </c>
      <c r="H5" s="267">
        <f t="shared" ref="H5:H67" si="0">(E5-D5+1)*C5</f>
        <v>66960</v>
      </c>
    </row>
    <row r="6" spans="1:8">
      <c r="A6" s="188">
        <v>3</v>
      </c>
      <c r="B6" s="368" t="s">
        <v>501</v>
      </c>
      <c r="C6" s="162">
        <v>33480</v>
      </c>
      <c r="D6" s="190">
        <v>25</v>
      </c>
      <c r="E6" s="190">
        <v>26</v>
      </c>
      <c r="F6" s="189" t="s">
        <v>567</v>
      </c>
      <c r="G6" s="371" t="s">
        <v>606</v>
      </c>
      <c r="H6" s="267">
        <f t="shared" ref="H6" si="1">(E6-D6+1)*C6</f>
        <v>66960</v>
      </c>
    </row>
    <row r="7" spans="1:8">
      <c r="A7" s="188">
        <v>4</v>
      </c>
      <c r="B7" s="368" t="s">
        <v>501</v>
      </c>
      <c r="C7" s="162">
        <v>33480</v>
      </c>
      <c r="D7" s="190">
        <v>37</v>
      </c>
      <c r="E7" s="190">
        <v>38</v>
      </c>
      <c r="F7" s="189" t="s">
        <v>567</v>
      </c>
      <c r="G7" s="371" t="s">
        <v>606</v>
      </c>
      <c r="H7" s="267">
        <f t="shared" si="0"/>
        <v>66960</v>
      </c>
    </row>
    <row r="8" spans="1:8">
      <c r="A8" s="188">
        <v>5</v>
      </c>
      <c r="B8" s="368" t="s">
        <v>466</v>
      </c>
      <c r="C8" s="162">
        <v>1600</v>
      </c>
      <c r="D8" s="190">
        <v>7</v>
      </c>
      <c r="E8" s="190">
        <v>42</v>
      </c>
      <c r="F8" s="189" t="s">
        <v>558</v>
      </c>
      <c r="G8" s="191" t="s">
        <v>583</v>
      </c>
      <c r="H8" s="267">
        <f t="shared" si="0"/>
        <v>57600</v>
      </c>
    </row>
    <row r="9" spans="1:8">
      <c r="A9" s="188">
        <v>6</v>
      </c>
      <c r="B9" s="368" t="s">
        <v>466</v>
      </c>
      <c r="C9" s="162">
        <v>1600</v>
      </c>
      <c r="D9" s="190">
        <v>2</v>
      </c>
      <c r="E9" s="190">
        <v>6</v>
      </c>
      <c r="F9" s="189" t="s">
        <v>558</v>
      </c>
      <c r="G9" s="191" t="s">
        <v>583</v>
      </c>
      <c r="H9" s="267">
        <f t="shared" si="0"/>
        <v>8000</v>
      </c>
    </row>
    <row r="10" spans="1:8">
      <c r="A10" s="188">
        <v>7</v>
      </c>
      <c r="B10" s="368" t="s">
        <v>502</v>
      </c>
      <c r="C10" s="162">
        <v>20000</v>
      </c>
      <c r="D10" s="190">
        <v>8</v>
      </c>
      <c r="E10" s="190">
        <v>42</v>
      </c>
      <c r="F10" s="189" t="s">
        <v>567</v>
      </c>
      <c r="G10" s="371" t="s">
        <v>502</v>
      </c>
      <c r="H10" s="267">
        <f t="shared" si="0"/>
        <v>700000</v>
      </c>
    </row>
    <row r="11" spans="1:8">
      <c r="A11" s="188">
        <v>8</v>
      </c>
      <c r="B11" s="368" t="s">
        <v>502</v>
      </c>
      <c r="C11" s="162">
        <v>20000</v>
      </c>
      <c r="D11" s="190">
        <v>4</v>
      </c>
      <c r="E11" s="190">
        <v>6</v>
      </c>
      <c r="F11" s="189" t="s">
        <v>567</v>
      </c>
      <c r="G11" s="371" t="s">
        <v>502</v>
      </c>
      <c r="H11" s="267">
        <f t="shared" si="0"/>
        <v>60000</v>
      </c>
    </row>
    <row r="12" spans="1:8">
      <c r="A12" s="188">
        <v>9</v>
      </c>
      <c r="B12" s="368" t="s">
        <v>468</v>
      </c>
      <c r="C12" s="162">
        <v>6604</v>
      </c>
      <c r="D12" s="190">
        <v>7</v>
      </c>
      <c r="E12" s="190">
        <v>42</v>
      </c>
      <c r="F12" s="189" t="s">
        <v>558</v>
      </c>
      <c r="G12" s="371" t="s">
        <v>468</v>
      </c>
      <c r="H12" s="267">
        <f t="shared" si="0"/>
        <v>237744</v>
      </c>
    </row>
    <row r="13" spans="1:8">
      <c r="A13" s="188">
        <v>10</v>
      </c>
      <c r="B13" s="368" t="s">
        <v>468</v>
      </c>
      <c r="C13" s="162">
        <v>6604</v>
      </c>
      <c r="D13" s="190">
        <v>2</v>
      </c>
      <c r="E13" s="190">
        <v>6</v>
      </c>
      <c r="F13" s="189" t="s">
        <v>558</v>
      </c>
      <c r="G13" s="371" t="s">
        <v>468</v>
      </c>
      <c r="H13" s="267">
        <f t="shared" si="0"/>
        <v>33020</v>
      </c>
    </row>
    <row r="14" spans="1:8" ht="22.5">
      <c r="A14" s="188">
        <v>11</v>
      </c>
      <c r="B14" s="368" t="s">
        <v>467</v>
      </c>
      <c r="C14" s="162">
        <v>500</v>
      </c>
      <c r="D14" s="190">
        <v>7</v>
      </c>
      <c r="E14" s="190">
        <v>42</v>
      </c>
      <c r="F14" s="189" t="s">
        <v>567</v>
      </c>
      <c r="G14" s="371" t="s">
        <v>737</v>
      </c>
      <c r="H14" s="267">
        <f t="shared" si="0"/>
        <v>18000</v>
      </c>
    </row>
    <row r="15" spans="1:8" ht="22.5">
      <c r="A15" s="188">
        <v>12</v>
      </c>
      <c r="B15" s="368" t="s">
        <v>467</v>
      </c>
      <c r="C15" s="162">
        <v>500</v>
      </c>
      <c r="D15" s="190">
        <v>2</v>
      </c>
      <c r="E15" s="190">
        <v>6</v>
      </c>
      <c r="F15" s="189" t="s">
        <v>567</v>
      </c>
      <c r="G15" s="371" t="s">
        <v>584</v>
      </c>
      <c r="H15" s="267">
        <f t="shared" si="0"/>
        <v>2500</v>
      </c>
    </row>
    <row r="16" spans="1:8">
      <c r="A16" s="188">
        <v>13</v>
      </c>
      <c r="B16" s="368" t="s">
        <v>471</v>
      </c>
      <c r="C16" s="162">
        <v>8731</v>
      </c>
      <c r="D16" s="190">
        <v>2</v>
      </c>
      <c r="E16" s="190">
        <v>42</v>
      </c>
      <c r="F16" s="189" t="s">
        <v>585</v>
      </c>
      <c r="G16" s="219" t="s">
        <v>471</v>
      </c>
      <c r="H16" s="267">
        <f t="shared" si="0"/>
        <v>357971</v>
      </c>
    </row>
    <row r="17" spans="1:8">
      <c r="A17" s="188">
        <v>14</v>
      </c>
      <c r="B17" s="369" t="s">
        <v>37</v>
      </c>
      <c r="C17" s="162">
        <v>10000</v>
      </c>
      <c r="D17" s="190">
        <v>7</v>
      </c>
      <c r="E17" s="190">
        <v>42</v>
      </c>
      <c r="F17" s="189" t="s">
        <v>558</v>
      </c>
      <c r="G17" s="191" t="s">
        <v>563</v>
      </c>
      <c r="H17" s="267">
        <f t="shared" si="0"/>
        <v>360000</v>
      </c>
    </row>
    <row r="18" spans="1:8">
      <c r="A18" s="188">
        <v>15</v>
      </c>
      <c r="B18" s="369" t="s">
        <v>37</v>
      </c>
      <c r="C18" s="162">
        <v>10000</v>
      </c>
      <c r="D18" s="190">
        <v>2</v>
      </c>
      <c r="E18" s="190">
        <v>6</v>
      </c>
      <c r="F18" s="189" t="s">
        <v>558</v>
      </c>
      <c r="G18" s="191" t="s">
        <v>563</v>
      </c>
      <c r="H18" s="267">
        <f t="shared" si="0"/>
        <v>50000</v>
      </c>
    </row>
    <row r="19" spans="1:8" ht="22.5">
      <c r="A19" s="188">
        <v>16</v>
      </c>
      <c r="B19" s="369" t="s">
        <v>447</v>
      </c>
      <c r="C19" s="162">
        <v>500</v>
      </c>
      <c r="D19" s="190">
        <v>7</v>
      </c>
      <c r="E19" s="190">
        <v>42</v>
      </c>
      <c r="F19" s="189" t="s">
        <v>558</v>
      </c>
      <c r="G19" s="217" t="s">
        <v>564</v>
      </c>
      <c r="H19" s="267">
        <f t="shared" si="0"/>
        <v>18000</v>
      </c>
    </row>
    <row r="20" spans="1:8" ht="22.5">
      <c r="A20" s="188">
        <v>17</v>
      </c>
      <c r="B20" s="369" t="s">
        <v>447</v>
      </c>
      <c r="C20" s="162">
        <v>500</v>
      </c>
      <c r="D20" s="190">
        <v>2</v>
      </c>
      <c r="E20" s="190">
        <v>6</v>
      </c>
      <c r="F20" s="189" t="s">
        <v>558</v>
      </c>
      <c r="G20" s="369" t="s">
        <v>564</v>
      </c>
      <c r="H20" s="267">
        <f t="shared" si="0"/>
        <v>2500</v>
      </c>
    </row>
    <row r="21" spans="1:8" ht="22.5">
      <c r="A21" s="188">
        <v>18</v>
      </c>
      <c r="B21" s="369" t="s">
        <v>342</v>
      </c>
      <c r="C21" s="162">
        <v>10000</v>
      </c>
      <c r="D21" s="190">
        <v>2</v>
      </c>
      <c r="E21" s="190">
        <v>2</v>
      </c>
      <c r="F21" s="189" t="s">
        <v>558</v>
      </c>
      <c r="G21" s="191" t="s">
        <v>654</v>
      </c>
      <c r="H21" s="267">
        <f t="shared" si="0"/>
        <v>10000</v>
      </c>
    </row>
    <row r="22" spans="1:8" ht="22.5">
      <c r="A22" s="188">
        <v>19</v>
      </c>
      <c r="B22" s="369" t="s">
        <v>342</v>
      </c>
      <c r="C22" s="162">
        <v>10000</v>
      </c>
      <c r="D22" s="190">
        <v>13</v>
      </c>
      <c r="E22" s="190">
        <v>14</v>
      </c>
      <c r="F22" s="189" t="s">
        <v>558</v>
      </c>
      <c r="G22" s="191" t="s">
        <v>654</v>
      </c>
      <c r="H22" s="267">
        <f t="shared" si="0"/>
        <v>20000</v>
      </c>
    </row>
    <row r="23" spans="1:8" ht="22.5">
      <c r="A23" s="188">
        <v>20</v>
      </c>
      <c r="B23" s="369" t="s">
        <v>342</v>
      </c>
      <c r="C23" s="162">
        <v>10000</v>
      </c>
      <c r="D23" s="190">
        <v>25</v>
      </c>
      <c r="E23" s="190">
        <v>26</v>
      </c>
      <c r="F23" s="189" t="s">
        <v>558</v>
      </c>
      <c r="G23" s="191" t="s">
        <v>654</v>
      </c>
      <c r="H23" s="267">
        <f t="shared" si="0"/>
        <v>20000</v>
      </c>
    </row>
    <row r="24" spans="1:8">
      <c r="A24" s="188">
        <v>21</v>
      </c>
      <c r="B24" s="368" t="s">
        <v>459</v>
      </c>
      <c r="C24" s="162">
        <v>700</v>
      </c>
      <c r="D24" s="190">
        <v>7</v>
      </c>
      <c r="E24" s="190">
        <v>42</v>
      </c>
      <c r="F24" s="189" t="s">
        <v>558</v>
      </c>
      <c r="G24" s="371" t="s">
        <v>459</v>
      </c>
      <c r="H24" s="267">
        <f t="shared" si="0"/>
        <v>25200</v>
      </c>
    </row>
    <row r="25" spans="1:8">
      <c r="A25" s="188">
        <v>22</v>
      </c>
      <c r="B25" s="368" t="s">
        <v>459</v>
      </c>
      <c r="C25" s="162">
        <v>700</v>
      </c>
      <c r="D25" s="190">
        <v>2</v>
      </c>
      <c r="E25" s="190">
        <v>6</v>
      </c>
      <c r="F25" s="189" t="s">
        <v>558</v>
      </c>
      <c r="G25" s="371" t="s">
        <v>459</v>
      </c>
      <c r="H25" s="267">
        <f t="shared" si="0"/>
        <v>3500</v>
      </c>
    </row>
    <row r="26" spans="1:8">
      <c r="A26" s="188">
        <v>23</v>
      </c>
      <c r="B26" s="368" t="s">
        <v>482</v>
      </c>
      <c r="C26" s="162">
        <v>2084</v>
      </c>
      <c r="D26" s="190">
        <v>7</v>
      </c>
      <c r="E26" s="190">
        <v>42</v>
      </c>
      <c r="F26" s="189" t="s">
        <v>585</v>
      </c>
      <c r="G26" s="191" t="s">
        <v>659</v>
      </c>
      <c r="H26" s="267">
        <f t="shared" si="0"/>
        <v>75024</v>
      </c>
    </row>
    <row r="27" spans="1:8">
      <c r="A27" s="188">
        <v>24</v>
      </c>
      <c r="B27" s="368" t="s">
        <v>480</v>
      </c>
      <c r="C27" s="162">
        <v>20000</v>
      </c>
      <c r="D27" s="190">
        <v>5</v>
      </c>
      <c r="E27" s="190">
        <v>6</v>
      </c>
      <c r="F27" s="189" t="s">
        <v>585</v>
      </c>
      <c r="G27" s="371" t="s">
        <v>589</v>
      </c>
      <c r="H27" s="267">
        <f t="shared" si="0"/>
        <v>40000</v>
      </c>
    </row>
    <row r="28" spans="1:8" ht="33.75">
      <c r="A28" s="188">
        <v>25</v>
      </c>
      <c r="B28" s="368" t="s">
        <v>485</v>
      </c>
      <c r="C28" s="162">
        <v>3000</v>
      </c>
      <c r="D28" s="190">
        <v>8</v>
      </c>
      <c r="E28" s="190">
        <v>42</v>
      </c>
      <c r="F28" s="189" t="s">
        <v>567</v>
      </c>
      <c r="G28" s="219" t="s">
        <v>593</v>
      </c>
      <c r="H28" s="267">
        <f t="shared" si="0"/>
        <v>105000</v>
      </c>
    </row>
    <row r="29" spans="1:8" ht="33.75">
      <c r="A29" s="188">
        <v>26</v>
      </c>
      <c r="B29" s="368" t="s">
        <v>485</v>
      </c>
      <c r="C29" s="162">
        <v>3000</v>
      </c>
      <c r="D29" s="190">
        <v>4</v>
      </c>
      <c r="E29" s="190">
        <v>6</v>
      </c>
      <c r="F29" s="189" t="s">
        <v>567</v>
      </c>
      <c r="G29" s="368" t="s">
        <v>593</v>
      </c>
      <c r="H29" s="267">
        <f t="shared" si="0"/>
        <v>9000</v>
      </c>
    </row>
    <row r="30" spans="1:8" ht="22.5">
      <c r="A30" s="188">
        <v>27</v>
      </c>
      <c r="B30" s="368" t="s">
        <v>77</v>
      </c>
      <c r="C30" s="162">
        <v>500</v>
      </c>
      <c r="D30" s="190">
        <v>7</v>
      </c>
      <c r="E30" s="190">
        <v>42</v>
      </c>
      <c r="F30" s="189" t="s">
        <v>558</v>
      </c>
      <c r="G30" s="219" t="s">
        <v>575</v>
      </c>
      <c r="H30" s="267">
        <f t="shared" si="0"/>
        <v>18000</v>
      </c>
    </row>
    <row r="31" spans="1:8" ht="22.5">
      <c r="A31" s="188">
        <v>28</v>
      </c>
      <c r="B31" s="368" t="s">
        <v>77</v>
      </c>
      <c r="C31" s="162">
        <v>500</v>
      </c>
      <c r="D31" s="190">
        <v>2</v>
      </c>
      <c r="E31" s="190">
        <v>6</v>
      </c>
      <c r="F31" s="189" t="s">
        <v>558</v>
      </c>
      <c r="G31" s="368" t="s">
        <v>575</v>
      </c>
      <c r="H31" s="267">
        <f t="shared" si="0"/>
        <v>2500</v>
      </c>
    </row>
    <row r="32" spans="1:8">
      <c r="A32" s="188">
        <v>29</v>
      </c>
      <c r="B32" s="368" t="s">
        <v>454</v>
      </c>
      <c r="C32" s="162">
        <v>12000</v>
      </c>
      <c r="D32" s="190">
        <v>7</v>
      </c>
      <c r="E32" s="190">
        <v>42</v>
      </c>
      <c r="F32" s="189" t="s">
        <v>558</v>
      </c>
      <c r="G32" s="219" t="s">
        <v>578</v>
      </c>
      <c r="H32" s="267">
        <f t="shared" si="0"/>
        <v>432000</v>
      </c>
    </row>
    <row r="33" spans="1:8">
      <c r="A33" s="188">
        <v>30</v>
      </c>
      <c r="B33" s="368" t="s">
        <v>454</v>
      </c>
      <c r="C33" s="162">
        <v>1200</v>
      </c>
      <c r="D33" s="190">
        <v>2</v>
      </c>
      <c r="E33" s="190">
        <v>6</v>
      </c>
      <c r="F33" s="189" t="s">
        <v>558</v>
      </c>
      <c r="G33" s="368" t="s">
        <v>578</v>
      </c>
      <c r="H33" s="267">
        <f t="shared" si="0"/>
        <v>6000</v>
      </c>
    </row>
    <row r="34" spans="1:8" ht="22.5">
      <c r="A34" s="188">
        <v>31</v>
      </c>
      <c r="B34" s="368" t="s">
        <v>497</v>
      </c>
      <c r="C34" s="162">
        <v>18000</v>
      </c>
      <c r="D34" s="190">
        <v>8</v>
      </c>
      <c r="E34" s="190">
        <v>42</v>
      </c>
      <c r="F34" s="189" t="s">
        <v>567</v>
      </c>
      <c r="G34" s="219" t="s">
        <v>603</v>
      </c>
      <c r="H34" s="267">
        <f t="shared" si="0"/>
        <v>630000</v>
      </c>
    </row>
    <row r="35" spans="1:8" ht="22.5">
      <c r="A35" s="188">
        <v>32</v>
      </c>
      <c r="B35" s="368" t="s">
        <v>497</v>
      </c>
      <c r="C35" s="162">
        <v>20000</v>
      </c>
      <c r="D35" s="190">
        <v>4</v>
      </c>
      <c r="E35" s="190">
        <v>6</v>
      </c>
      <c r="F35" s="189" t="s">
        <v>567</v>
      </c>
      <c r="G35" s="371" t="s">
        <v>603</v>
      </c>
      <c r="H35" s="267">
        <f t="shared" si="0"/>
        <v>60000</v>
      </c>
    </row>
    <row r="36" spans="1:8">
      <c r="A36" s="188">
        <v>33</v>
      </c>
      <c r="B36" s="368" t="s">
        <v>78</v>
      </c>
      <c r="C36" s="162">
        <v>600</v>
      </c>
      <c r="D36" s="190">
        <v>7</v>
      </c>
      <c r="E36" s="190">
        <v>42</v>
      </c>
      <c r="F36" s="189" t="s">
        <v>558</v>
      </c>
      <c r="G36" s="371" t="s">
        <v>574</v>
      </c>
      <c r="H36" s="267">
        <f t="shared" si="0"/>
        <v>21600</v>
      </c>
    </row>
    <row r="37" spans="1:8">
      <c r="A37" s="188">
        <v>34</v>
      </c>
      <c r="B37" s="368" t="s">
        <v>78</v>
      </c>
      <c r="C37" s="162">
        <v>600</v>
      </c>
      <c r="D37" s="190">
        <v>2</v>
      </c>
      <c r="E37" s="190">
        <v>6</v>
      </c>
      <c r="F37" s="189" t="s">
        <v>558</v>
      </c>
      <c r="G37" s="368" t="s">
        <v>574</v>
      </c>
      <c r="H37" s="267">
        <f t="shared" si="0"/>
        <v>3000</v>
      </c>
    </row>
    <row r="38" spans="1:8">
      <c r="A38" s="188">
        <v>35</v>
      </c>
      <c r="B38" s="368" t="s">
        <v>474</v>
      </c>
      <c r="C38" s="162">
        <v>3250</v>
      </c>
      <c r="D38" s="190">
        <v>2</v>
      </c>
      <c r="E38" s="190">
        <v>42</v>
      </c>
      <c r="F38" s="189" t="s">
        <v>585</v>
      </c>
      <c r="G38" s="371" t="s">
        <v>474</v>
      </c>
      <c r="H38" s="267">
        <f t="shared" si="0"/>
        <v>133250</v>
      </c>
    </row>
    <row r="39" spans="1:8" ht="33.75">
      <c r="A39" s="188">
        <v>36</v>
      </c>
      <c r="B39" s="368" t="s">
        <v>473</v>
      </c>
      <c r="C39" s="162">
        <v>10700</v>
      </c>
      <c r="D39" s="190">
        <v>4</v>
      </c>
      <c r="E39" s="190">
        <v>42</v>
      </c>
      <c r="F39" s="189" t="s">
        <v>585</v>
      </c>
      <c r="G39" s="368" t="s">
        <v>587</v>
      </c>
      <c r="H39" s="267">
        <f t="shared" si="0"/>
        <v>417300</v>
      </c>
    </row>
    <row r="40" spans="1:8" ht="22.5">
      <c r="A40" s="188">
        <v>37</v>
      </c>
      <c r="B40" s="368" t="s">
        <v>475</v>
      </c>
      <c r="C40" s="162">
        <f>11000+7917</f>
        <v>18917</v>
      </c>
      <c r="D40" s="190">
        <v>2</v>
      </c>
      <c r="E40" s="190">
        <v>42</v>
      </c>
      <c r="F40" s="189" t="s">
        <v>585</v>
      </c>
      <c r="G40" s="368" t="s">
        <v>658</v>
      </c>
      <c r="H40" s="267">
        <f t="shared" si="0"/>
        <v>775597</v>
      </c>
    </row>
    <row r="41" spans="1:8" ht="22.5">
      <c r="A41" s="188">
        <v>38</v>
      </c>
      <c r="B41" s="368" t="s">
        <v>506</v>
      </c>
      <c r="C41" s="162">
        <v>30000</v>
      </c>
      <c r="D41" s="190">
        <v>7</v>
      </c>
      <c r="E41" s="190">
        <v>42</v>
      </c>
      <c r="F41" s="189" t="s">
        <v>567</v>
      </c>
      <c r="G41" s="368" t="s">
        <v>610</v>
      </c>
      <c r="H41" s="267">
        <f t="shared" si="0"/>
        <v>1080000</v>
      </c>
    </row>
    <row r="42" spans="1:8" ht="22.5">
      <c r="A42" s="188">
        <v>39</v>
      </c>
      <c r="B42" s="368" t="s">
        <v>506</v>
      </c>
      <c r="C42" s="162">
        <v>20000</v>
      </c>
      <c r="D42" s="190">
        <v>2</v>
      </c>
      <c r="E42" s="190">
        <v>6</v>
      </c>
      <c r="F42" s="189" t="s">
        <v>567</v>
      </c>
      <c r="G42" s="368" t="s">
        <v>610</v>
      </c>
      <c r="H42" s="267">
        <f t="shared" si="0"/>
        <v>100000</v>
      </c>
    </row>
    <row r="43" spans="1:8">
      <c r="A43" s="188">
        <v>40</v>
      </c>
      <c r="B43" s="368" t="s">
        <v>89</v>
      </c>
      <c r="C43" s="162">
        <v>20</v>
      </c>
      <c r="D43" s="190">
        <v>7</v>
      </c>
      <c r="E43" s="190">
        <v>42</v>
      </c>
      <c r="F43" s="189" t="s">
        <v>558</v>
      </c>
      <c r="G43" s="368" t="s">
        <v>576</v>
      </c>
      <c r="H43" s="267">
        <f t="shared" si="0"/>
        <v>720</v>
      </c>
    </row>
    <row r="44" spans="1:8" ht="22.5">
      <c r="A44" s="188">
        <v>41</v>
      </c>
      <c r="B44" s="217" t="s">
        <v>718</v>
      </c>
      <c r="C44" s="162">
        <v>275000</v>
      </c>
      <c r="D44" s="190">
        <v>7</v>
      </c>
      <c r="E44" s="190">
        <v>17</v>
      </c>
      <c r="F44" s="376" t="s">
        <v>718</v>
      </c>
      <c r="G44" s="66" t="s">
        <v>722</v>
      </c>
      <c r="H44" s="267">
        <f t="shared" si="0"/>
        <v>3025000</v>
      </c>
    </row>
    <row r="45" spans="1:8" ht="22.5">
      <c r="A45" s="188">
        <v>42</v>
      </c>
      <c r="B45" s="217" t="s">
        <v>718</v>
      </c>
      <c r="C45" s="162">
        <v>250000</v>
      </c>
      <c r="D45" s="190">
        <v>2</v>
      </c>
      <c r="E45" s="190">
        <v>6</v>
      </c>
      <c r="F45" s="376" t="s">
        <v>718</v>
      </c>
      <c r="G45" s="66" t="s">
        <v>722</v>
      </c>
      <c r="H45" s="267">
        <f t="shared" si="0"/>
        <v>1250000</v>
      </c>
    </row>
    <row r="46" spans="1:8" ht="22.5">
      <c r="A46" s="188">
        <v>43</v>
      </c>
      <c r="B46" s="217" t="s">
        <v>718</v>
      </c>
      <c r="C46" s="162">
        <v>283191.65000000002</v>
      </c>
      <c r="D46" s="190">
        <v>18</v>
      </c>
      <c r="E46" s="190">
        <v>18</v>
      </c>
      <c r="F46" s="376" t="s">
        <v>718</v>
      </c>
      <c r="G46" s="66" t="s">
        <v>722</v>
      </c>
      <c r="H46" s="267">
        <f t="shared" si="0"/>
        <v>283191.65000000002</v>
      </c>
    </row>
    <row r="47" spans="1:8" ht="22.5">
      <c r="A47" s="188">
        <v>44</v>
      </c>
      <c r="B47" s="217" t="s">
        <v>718</v>
      </c>
      <c r="C47" s="162">
        <v>298800</v>
      </c>
      <c r="D47" s="190">
        <v>19</v>
      </c>
      <c r="E47" s="190">
        <v>29</v>
      </c>
      <c r="F47" s="376" t="s">
        <v>718</v>
      </c>
      <c r="G47" s="66" t="s">
        <v>722</v>
      </c>
      <c r="H47" s="267">
        <f t="shared" si="0"/>
        <v>3286800</v>
      </c>
    </row>
    <row r="48" spans="1:8" ht="22.5">
      <c r="A48" s="188">
        <v>45</v>
      </c>
      <c r="B48" s="217" t="s">
        <v>718</v>
      </c>
      <c r="C48" s="162">
        <v>299627.84000000003</v>
      </c>
      <c r="D48" s="190">
        <v>30</v>
      </c>
      <c r="E48" s="190">
        <v>30</v>
      </c>
      <c r="F48" s="376" t="s">
        <v>718</v>
      </c>
      <c r="G48" s="66" t="s">
        <v>722</v>
      </c>
      <c r="H48" s="267">
        <f t="shared" ref="H48" si="2">(E48-D48+1)*C48</f>
        <v>299627.84000000003</v>
      </c>
    </row>
    <row r="49" spans="1:8" ht="22.5">
      <c r="A49" s="188">
        <v>46</v>
      </c>
      <c r="B49" s="217" t="s">
        <v>718</v>
      </c>
      <c r="C49" s="162">
        <v>359000</v>
      </c>
      <c r="D49" s="190">
        <v>31</v>
      </c>
      <c r="E49" s="190">
        <v>41</v>
      </c>
      <c r="F49" s="376" t="s">
        <v>718</v>
      </c>
      <c r="G49" s="66" t="s">
        <v>722</v>
      </c>
      <c r="H49" s="267">
        <f t="shared" si="0"/>
        <v>3949000</v>
      </c>
    </row>
    <row r="50" spans="1:8" ht="22.5">
      <c r="A50" s="188">
        <v>47</v>
      </c>
      <c r="B50" s="217" t="s">
        <v>718</v>
      </c>
      <c r="C50" s="162">
        <v>359234.16</v>
      </c>
      <c r="D50" s="190">
        <v>42</v>
      </c>
      <c r="E50" s="190">
        <v>42</v>
      </c>
      <c r="F50" s="376" t="s">
        <v>718</v>
      </c>
      <c r="G50" s="66" t="s">
        <v>722</v>
      </c>
      <c r="H50" s="267">
        <f t="shared" si="0"/>
        <v>359234.16</v>
      </c>
    </row>
    <row r="51" spans="1:8">
      <c r="A51" s="188">
        <v>48</v>
      </c>
      <c r="B51" s="368" t="s">
        <v>470</v>
      </c>
      <c r="C51" s="162">
        <v>150</v>
      </c>
      <c r="D51" s="190">
        <v>2</v>
      </c>
      <c r="E51" s="190">
        <v>42</v>
      </c>
      <c r="F51" s="189" t="s">
        <v>585</v>
      </c>
      <c r="G51" s="368" t="s">
        <v>586</v>
      </c>
      <c r="H51" s="267">
        <f t="shared" si="0"/>
        <v>6150</v>
      </c>
    </row>
    <row r="52" spans="1:8">
      <c r="A52" s="188">
        <v>49</v>
      </c>
      <c r="B52" s="368" t="s">
        <v>505</v>
      </c>
      <c r="C52" s="162">
        <v>9500</v>
      </c>
      <c r="D52" s="190">
        <v>8</v>
      </c>
      <c r="E52" s="190">
        <v>42</v>
      </c>
      <c r="F52" s="189" t="s">
        <v>567</v>
      </c>
      <c r="G52" s="368" t="s">
        <v>609</v>
      </c>
      <c r="H52" s="267">
        <f t="shared" ref="H52" si="3">(E52-D52+1)*C52</f>
        <v>332500</v>
      </c>
    </row>
    <row r="53" spans="1:8">
      <c r="A53" s="188">
        <v>50</v>
      </c>
      <c r="B53" s="368" t="s">
        <v>505</v>
      </c>
      <c r="C53" s="162">
        <v>9500</v>
      </c>
      <c r="D53" s="190">
        <v>4</v>
      </c>
      <c r="E53" s="190">
        <v>6</v>
      </c>
      <c r="F53" s="189" t="s">
        <v>567</v>
      </c>
      <c r="G53" s="368" t="s">
        <v>609</v>
      </c>
      <c r="H53" s="267">
        <f t="shared" si="0"/>
        <v>28500</v>
      </c>
    </row>
    <row r="54" spans="1:8" ht="22.5">
      <c r="A54" s="188">
        <v>51</v>
      </c>
      <c r="B54" s="368" t="s">
        <v>481</v>
      </c>
      <c r="C54" s="162">
        <v>3273</v>
      </c>
      <c r="D54" s="190">
        <v>4</v>
      </c>
      <c r="E54" s="190">
        <v>42</v>
      </c>
      <c r="F54" s="189" t="s">
        <v>585</v>
      </c>
      <c r="G54" s="219" t="s">
        <v>590</v>
      </c>
      <c r="H54" s="267">
        <f t="shared" si="0"/>
        <v>127647</v>
      </c>
    </row>
    <row r="55" spans="1:8" ht="22.5">
      <c r="A55" s="188">
        <v>52</v>
      </c>
      <c r="B55" s="368" t="s">
        <v>500</v>
      </c>
      <c r="C55" s="162">
        <v>8000</v>
      </c>
      <c r="D55" s="190">
        <v>8</v>
      </c>
      <c r="E55" s="190">
        <v>42</v>
      </c>
      <c r="F55" s="189" t="s">
        <v>567</v>
      </c>
      <c r="G55" s="368" t="s">
        <v>605</v>
      </c>
      <c r="H55" s="267">
        <f t="shared" si="0"/>
        <v>280000</v>
      </c>
    </row>
    <row r="56" spans="1:8">
      <c r="A56" s="188">
        <v>53</v>
      </c>
      <c r="B56" s="368" t="s">
        <v>500</v>
      </c>
      <c r="C56" s="162">
        <v>42000</v>
      </c>
      <c r="D56" s="190">
        <v>13</v>
      </c>
      <c r="E56" s="190">
        <v>14</v>
      </c>
      <c r="F56" s="189" t="s">
        <v>567</v>
      </c>
      <c r="G56" s="66" t="s">
        <v>646</v>
      </c>
      <c r="H56" s="267">
        <f t="shared" ref="H56" si="4">(E56-D56+1)*C56</f>
        <v>84000</v>
      </c>
    </row>
    <row r="57" spans="1:8">
      <c r="A57" s="188">
        <v>54</v>
      </c>
      <c r="B57" s="368" t="s">
        <v>500</v>
      </c>
      <c r="C57" s="162">
        <v>42000</v>
      </c>
      <c r="D57" s="190">
        <v>25</v>
      </c>
      <c r="E57" s="190">
        <v>26</v>
      </c>
      <c r="F57" s="189" t="s">
        <v>567</v>
      </c>
      <c r="G57" s="66" t="s">
        <v>646</v>
      </c>
      <c r="H57" s="267">
        <f t="shared" ref="H57" si="5">(E57-D57+1)*C57</f>
        <v>84000</v>
      </c>
    </row>
    <row r="58" spans="1:8">
      <c r="A58" s="188">
        <v>55</v>
      </c>
      <c r="B58" s="368" t="s">
        <v>500</v>
      </c>
      <c r="C58" s="162">
        <v>42000</v>
      </c>
      <c r="D58" s="190">
        <v>37</v>
      </c>
      <c r="E58" s="190">
        <v>38</v>
      </c>
      <c r="F58" s="189" t="s">
        <v>567</v>
      </c>
      <c r="G58" s="66" t="s">
        <v>646</v>
      </c>
      <c r="H58" s="267">
        <f t="shared" ref="H58" si="6">(E58-D58+1)*C58</f>
        <v>84000</v>
      </c>
    </row>
    <row r="59" spans="1:8">
      <c r="A59" s="188">
        <v>56</v>
      </c>
      <c r="B59" s="370" t="s">
        <v>500</v>
      </c>
      <c r="C59" s="162">
        <v>200</v>
      </c>
      <c r="D59" s="190">
        <v>4</v>
      </c>
      <c r="E59" s="190">
        <v>42</v>
      </c>
      <c r="F59" s="189" t="s">
        <v>585</v>
      </c>
      <c r="G59" s="370" t="s">
        <v>660</v>
      </c>
      <c r="H59" s="267">
        <f t="shared" si="0"/>
        <v>7800</v>
      </c>
    </row>
    <row r="60" spans="1:8" ht="22.5">
      <c r="A60" s="188">
        <v>57</v>
      </c>
      <c r="B60" s="368" t="s">
        <v>500</v>
      </c>
      <c r="C60" s="162">
        <v>3000</v>
      </c>
      <c r="D60" s="190">
        <v>4</v>
      </c>
      <c r="E60" s="190">
        <v>6</v>
      </c>
      <c r="F60" s="189" t="s">
        <v>567</v>
      </c>
      <c r="G60" s="368" t="s">
        <v>605</v>
      </c>
      <c r="H60" s="267">
        <f t="shared" si="0"/>
        <v>9000</v>
      </c>
    </row>
    <row r="61" spans="1:8">
      <c r="A61" s="188">
        <v>58</v>
      </c>
      <c r="B61" s="368" t="s">
        <v>455</v>
      </c>
      <c r="C61" s="162">
        <v>8250</v>
      </c>
      <c r="D61" s="190">
        <v>7</v>
      </c>
      <c r="E61" s="190">
        <v>42</v>
      </c>
      <c r="F61" s="189" t="s">
        <v>558</v>
      </c>
      <c r="G61" s="368" t="s">
        <v>455</v>
      </c>
      <c r="H61" s="267">
        <f t="shared" si="0"/>
        <v>297000</v>
      </c>
    </row>
    <row r="62" spans="1:8">
      <c r="A62" s="188">
        <v>59</v>
      </c>
      <c r="B62" s="368" t="s">
        <v>455</v>
      </c>
      <c r="C62" s="162">
        <v>8250</v>
      </c>
      <c r="D62" s="190">
        <v>2</v>
      </c>
      <c r="E62" s="190">
        <v>6</v>
      </c>
      <c r="F62" s="189" t="s">
        <v>558</v>
      </c>
      <c r="G62" s="368" t="s">
        <v>455</v>
      </c>
      <c r="H62" s="267">
        <f t="shared" si="0"/>
        <v>41250</v>
      </c>
    </row>
    <row r="63" spans="1:8">
      <c r="A63" s="188">
        <v>60</v>
      </c>
      <c r="B63" s="368" t="s">
        <v>464</v>
      </c>
      <c r="C63" s="162">
        <v>500</v>
      </c>
      <c r="D63" s="190">
        <v>7</v>
      </c>
      <c r="E63" s="190">
        <v>42</v>
      </c>
      <c r="F63" s="189" t="s">
        <v>567</v>
      </c>
      <c r="G63" s="370" t="s">
        <v>581</v>
      </c>
      <c r="H63" s="267">
        <f t="shared" si="0"/>
        <v>18000</v>
      </c>
    </row>
    <row r="64" spans="1:8" ht="33.75">
      <c r="A64" s="188">
        <v>61</v>
      </c>
      <c r="B64" s="368" t="s">
        <v>491</v>
      </c>
      <c r="C64" s="162">
        <v>650</v>
      </c>
      <c r="D64" s="190">
        <v>7</v>
      </c>
      <c r="E64" s="190">
        <v>42</v>
      </c>
      <c r="F64" s="189" t="s">
        <v>567</v>
      </c>
      <c r="G64" s="368" t="s">
        <v>599</v>
      </c>
      <c r="H64" s="267">
        <f t="shared" si="0"/>
        <v>23400</v>
      </c>
    </row>
    <row r="65" spans="1:8" ht="22.5">
      <c r="A65" s="188">
        <v>62</v>
      </c>
      <c r="B65" s="368" t="s">
        <v>490</v>
      </c>
      <c r="C65" s="162">
        <v>4500</v>
      </c>
      <c r="D65" s="190">
        <v>13</v>
      </c>
      <c r="E65" s="190">
        <v>14</v>
      </c>
      <c r="F65" s="189" t="s">
        <v>567</v>
      </c>
      <c r="G65" s="368" t="s">
        <v>598</v>
      </c>
      <c r="H65" s="267">
        <f t="shared" si="0"/>
        <v>9000</v>
      </c>
    </row>
    <row r="66" spans="1:8" ht="22.5">
      <c r="A66" s="188">
        <v>63</v>
      </c>
      <c r="B66" s="368" t="s">
        <v>490</v>
      </c>
      <c r="C66" s="162">
        <v>4500</v>
      </c>
      <c r="D66" s="190">
        <v>25</v>
      </c>
      <c r="E66" s="190">
        <v>26</v>
      </c>
      <c r="F66" s="189" t="s">
        <v>567</v>
      </c>
      <c r="G66" s="368" t="s">
        <v>598</v>
      </c>
      <c r="H66" s="267">
        <f t="shared" si="0"/>
        <v>9000</v>
      </c>
    </row>
    <row r="67" spans="1:8" ht="22.5">
      <c r="A67" s="188">
        <v>64</v>
      </c>
      <c r="B67" s="368" t="s">
        <v>490</v>
      </c>
      <c r="C67" s="162">
        <v>4500</v>
      </c>
      <c r="D67" s="190">
        <v>37</v>
      </c>
      <c r="E67" s="190">
        <v>38</v>
      </c>
      <c r="F67" s="189" t="s">
        <v>567</v>
      </c>
      <c r="G67" s="368" t="s">
        <v>598</v>
      </c>
      <c r="H67" s="267">
        <f t="shared" si="0"/>
        <v>9000</v>
      </c>
    </row>
    <row r="68" spans="1:8" ht="22.5">
      <c r="A68" s="188">
        <v>65</v>
      </c>
      <c r="B68" s="368" t="s">
        <v>488</v>
      </c>
      <c r="C68" s="162">
        <v>4000</v>
      </c>
      <c r="D68" s="190">
        <v>13</v>
      </c>
      <c r="E68" s="190">
        <v>14</v>
      </c>
      <c r="F68" s="189" t="s">
        <v>567</v>
      </c>
      <c r="G68" s="368" t="s">
        <v>596</v>
      </c>
      <c r="H68" s="267">
        <f t="shared" ref="H68:H129" si="7">(E68-D68+1)*C68</f>
        <v>8000</v>
      </c>
    </row>
    <row r="69" spans="1:8" ht="22.5">
      <c r="A69" s="188">
        <v>66</v>
      </c>
      <c r="B69" s="368" t="s">
        <v>488</v>
      </c>
      <c r="C69" s="162">
        <v>4000</v>
      </c>
      <c r="D69" s="190">
        <v>25</v>
      </c>
      <c r="E69" s="190">
        <v>26</v>
      </c>
      <c r="F69" s="189" t="s">
        <v>567</v>
      </c>
      <c r="G69" s="368" t="s">
        <v>596</v>
      </c>
      <c r="H69" s="267">
        <f t="shared" si="7"/>
        <v>8000</v>
      </c>
    </row>
    <row r="70" spans="1:8" ht="22.5">
      <c r="A70" s="188">
        <v>67</v>
      </c>
      <c r="B70" s="368" t="s">
        <v>488</v>
      </c>
      <c r="C70" s="162">
        <v>4000</v>
      </c>
      <c r="D70" s="190">
        <v>37</v>
      </c>
      <c r="E70" s="190">
        <v>38</v>
      </c>
      <c r="F70" s="189" t="s">
        <v>567</v>
      </c>
      <c r="G70" s="368" t="s">
        <v>596</v>
      </c>
      <c r="H70" s="267">
        <f t="shared" si="7"/>
        <v>8000</v>
      </c>
    </row>
    <row r="71" spans="1:8">
      <c r="A71" s="188">
        <v>68</v>
      </c>
      <c r="B71" s="368" t="s">
        <v>68</v>
      </c>
      <c r="C71" s="162">
        <v>300</v>
      </c>
      <c r="D71" s="190">
        <v>7</v>
      </c>
      <c r="E71" s="190">
        <v>42</v>
      </c>
      <c r="F71" s="189" t="s">
        <v>558</v>
      </c>
      <c r="G71" s="370" t="s">
        <v>566</v>
      </c>
      <c r="H71" s="267">
        <f t="shared" si="7"/>
        <v>10800</v>
      </c>
    </row>
    <row r="72" spans="1:8" ht="22.5">
      <c r="A72" s="188">
        <v>69</v>
      </c>
      <c r="B72" s="368" t="s">
        <v>489</v>
      </c>
      <c r="C72" s="162">
        <v>3000</v>
      </c>
      <c r="D72" s="190">
        <v>13</v>
      </c>
      <c r="E72" s="190">
        <v>14</v>
      </c>
      <c r="F72" s="189" t="s">
        <v>567</v>
      </c>
      <c r="G72" s="368" t="s">
        <v>597</v>
      </c>
      <c r="H72" s="267">
        <f t="shared" ref="H72" si="8">(E72-D72+1)*C72</f>
        <v>6000</v>
      </c>
    </row>
    <row r="73" spans="1:8" ht="22.5">
      <c r="A73" s="188">
        <v>70</v>
      </c>
      <c r="B73" s="368" t="s">
        <v>489</v>
      </c>
      <c r="C73" s="162">
        <v>3000</v>
      </c>
      <c r="D73" s="190">
        <v>25</v>
      </c>
      <c r="E73" s="190">
        <v>26</v>
      </c>
      <c r="F73" s="189" t="s">
        <v>567</v>
      </c>
      <c r="G73" s="368" t="s">
        <v>597</v>
      </c>
      <c r="H73" s="267">
        <f t="shared" si="7"/>
        <v>6000</v>
      </c>
    </row>
    <row r="74" spans="1:8" ht="22.5">
      <c r="A74" s="188">
        <v>71</v>
      </c>
      <c r="B74" s="368" t="s">
        <v>489</v>
      </c>
      <c r="C74" s="162">
        <v>3000</v>
      </c>
      <c r="D74" s="190">
        <v>37</v>
      </c>
      <c r="E74" s="190">
        <v>38</v>
      </c>
      <c r="F74" s="189" t="s">
        <v>567</v>
      </c>
      <c r="G74" s="368" t="s">
        <v>597</v>
      </c>
      <c r="H74" s="267">
        <f t="shared" si="7"/>
        <v>6000</v>
      </c>
    </row>
    <row r="75" spans="1:8">
      <c r="A75" s="188">
        <v>72</v>
      </c>
      <c r="B75" s="368" t="s">
        <v>493</v>
      </c>
      <c r="C75" s="162">
        <v>200</v>
      </c>
      <c r="D75" s="190">
        <v>7</v>
      </c>
      <c r="E75" s="190">
        <v>42</v>
      </c>
      <c r="F75" s="189" t="s">
        <v>567</v>
      </c>
      <c r="G75" s="368" t="s">
        <v>600</v>
      </c>
      <c r="H75" s="267">
        <f t="shared" si="7"/>
        <v>7200</v>
      </c>
    </row>
    <row r="76" spans="1:8">
      <c r="A76" s="188">
        <v>73</v>
      </c>
      <c r="B76" s="368" t="s">
        <v>494</v>
      </c>
      <c r="C76" s="162">
        <v>1800</v>
      </c>
      <c r="D76" s="190">
        <v>7</v>
      </c>
      <c r="E76" s="190">
        <v>42</v>
      </c>
      <c r="F76" s="189" t="s">
        <v>567</v>
      </c>
      <c r="G76" s="368" t="s">
        <v>601</v>
      </c>
      <c r="H76" s="267">
        <f t="shared" si="7"/>
        <v>64800</v>
      </c>
    </row>
    <row r="77" spans="1:8">
      <c r="A77" s="188">
        <v>74</v>
      </c>
      <c r="B77" s="368" t="s">
        <v>494</v>
      </c>
      <c r="C77" s="162">
        <v>1000</v>
      </c>
      <c r="D77" s="190">
        <v>2</v>
      </c>
      <c r="E77" s="190">
        <v>6</v>
      </c>
      <c r="F77" s="189" t="s">
        <v>567</v>
      </c>
      <c r="G77" s="368" t="s">
        <v>601</v>
      </c>
      <c r="H77" s="267">
        <f t="shared" si="7"/>
        <v>5000</v>
      </c>
    </row>
    <row r="78" spans="1:8" ht="22.5">
      <c r="A78" s="188">
        <v>75</v>
      </c>
      <c r="B78" s="368" t="s">
        <v>487</v>
      </c>
      <c r="C78" s="162">
        <f>32500+30160</f>
        <v>62660</v>
      </c>
      <c r="D78" s="190">
        <v>13</v>
      </c>
      <c r="E78" s="190">
        <v>14</v>
      </c>
      <c r="F78" s="189" t="s">
        <v>567</v>
      </c>
      <c r="G78" s="368" t="s">
        <v>595</v>
      </c>
      <c r="H78" s="267">
        <f t="shared" si="7"/>
        <v>125320</v>
      </c>
    </row>
    <row r="79" spans="1:8" ht="22.5">
      <c r="A79" s="188">
        <v>76</v>
      </c>
      <c r="B79" s="368" t="s">
        <v>487</v>
      </c>
      <c r="C79" s="162">
        <f>32500+30160</f>
        <v>62660</v>
      </c>
      <c r="D79" s="190">
        <v>25</v>
      </c>
      <c r="E79" s="190">
        <v>26</v>
      </c>
      <c r="F79" s="189" t="s">
        <v>567</v>
      </c>
      <c r="G79" s="368" t="s">
        <v>595</v>
      </c>
      <c r="H79" s="267">
        <f t="shared" si="7"/>
        <v>125320</v>
      </c>
    </row>
    <row r="80" spans="1:8" ht="22.5">
      <c r="A80" s="188">
        <v>77</v>
      </c>
      <c r="B80" s="368" t="s">
        <v>487</v>
      </c>
      <c r="C80" s="162">
        <f>32500+30160</f>
        <v>62660</v>
      </c>
      <c r="D80" s="190">
        <v>37</v>
      </c>
      <c r="E80" s="190">
        <v>38</v>
      </c>
      <c r="F80" s="189" t="s">
        <v>567</v>
      </c>
      <c r="G80" s="368" t="s">
        <v>595</v>
      </c>
      <c r="H80" s="267">
        <f t="shared" si="7"/>
        <v>125320</v>
      </c>
    </row>
    <row r="81" spans="1:8" ht="22.5">
      <c r="A81" s="188">
        <v>78</v>
      </c>
      <c r="B81" s="368" t="s">
        <v>504</v>
      </c>
      <c r="C81" s="162">
        <v>3500</v>
      </c>
      <c r="D81" s="190">
        <v>8</v>
      </c>
      <c r="E81" s="190">
        <v>42</v>
      </c>
      <c r="F81" s="189" t="s">
        <v>567</v>
      </c>
      <c r="G81" s="368" t="s">
        <v>608</v>
      </c>
      <c r="H81" s="267">
        <f t="shared" si="7"/>
        <v>122500</v>
      </c>
    </row>
    <row r="82" spans="1:8" ht="22.5">
      <c r="A82" s="188">
        <v>79</v>
      </c>
      <c r="B82" s="368" t="s">
        <v>504</v>
      </c>
      <c r="C82" s="162">
        <v>3500</v>
      </c>
      <c r="D82" s="190">
        <v>4</v>
      </c>
      <c r="E82" s="190">
        <v>6</v>
      </c>
      <c r="F82" s="189" t="s">
        <v>567</v>
      </c>
      <c r="G82" s="368" t="s">
        <v>608</v>
      </c>
      <c r="H82" s="267">
        <f t="shared" si="7"/>
        <v>10500</v>
      </c>
    </row>
    <row r="83" spans="1:8" ht="22.5">
      <c r="A83" s="188">
        <v>80</v>
      </c>
      <c r="B83" s="368" t="s">
        <v>449</v>
      </c>
      <c r="C83" s="162">
        <v>6600</v>
      </c>
      <c r="D83" s="190">
        <v>7</v>
      </c>
      <c r="E83" s="190">
        <v>42</v>
      </c>
      <c r="F83" s="189" t="s">
        <v>558</v>
      </c>
      <c r="G83" s="370" t="s">
        <v>565</v>
      </c>
      <c r="H83" s="267">
        <f t="shared" si="7"/>
        <v>237600</v>
      </c>
    </row>
    <row r="84" spans="1:8" ht="22.5">
      <c r="A84" s="188">
        <v>81</v>
      </c>
      <c r="B84" s="368" t="s">
        <v>449</v>
      </c>
      <c r="C84" s="162">
        <v>6600</v>
      </c>
      <c r="D84" s="190">
        <v>2</v>
      </c>
      <c r="E84" s="190">
        <v>6</v>
      </c>
      <c r="F84" s="189" t="s">
        <v>558</v>
      </c>
      <c r="G84" s="66" t="s">
        <v>565</v>
      </c>
      <c r="H84" s="267">
        <f t="shared" si="7"/>
        <v>33000</v>
      </c>
    </row>
    <row r="85" spans="1:8" ht="45">
      <c r="A85" s="188">
        <v>82</v>
      </c>
      <c r="B85" s="369" t="s">
        <v>446</v>
      </c>
      <c r="C85" s="162">
        <v>8000</v>
      </c>
      <c r="D85" s="190">
        <v>7</v>
      </c>
      <c r="E85" s="190">
        <v>42</v>
      </c>
      <c r="F85" s="189" t="s">
        <v>558</v>
      </c>
      <c r="G85" s="370" t="s">
        <v>561</v>
      </c>
      <c r="H85" s="267">
        <f t="shared" si="7"/>
        <v>288000</v>
      </c>
    </row>
    <row r="86" spans="1:8" ht="45">
      <c r="A86" s="188">
        <v>83</v>
      </c>
      <c r="B86" s="369" t="s">
        <v>446</v>
      </c>
      <c r="C86" s="162">
        <v>8000</v>
      </c>
      <c r="D86" s="190">
        <v>2</v>
      </c>
      <c r="E86" s="190">
        <v>6</v>
      </c>
      <c r="F86" s="189" t="s">
        <v>558</v>
      </c>
      <c r="G86" s="66" t="s">
        <v>561</v>
      </c>
      <c r="H86" s="267">
        <f t="shared" si="7"/>
        <v>40000</v>
      </c>
    </row>
    <row r="87" spans="1:8" ht="22.5">
      <c r="A87" s="188">
        <v>84</v>
      </c>
      <c r="B87" s="332" t="s">
        <v>452</v>
      </c>
      <c r="C87" s="162">
        <f>12*250*6</f>
        <v>18000</v>
      </c>
      <c r="D87" s="190">
        <v>7</v>
      </c>
      <c r="E87" s="190">
        <v>42</v>
      </c>
      <c r="F87" s="189" t="s">
        <v>558</v>
      </c>
      <c r="G87" s="189" t="s">
        <v>570</v>
      </c>
      <c r="H87" s="267">
        <f t="shared" si="7"/>
        <v>648000</v>
      </c>
    </row>
    <row r="88" spans="1:8" ht="33.75">
      <c r="A88" s="188">
        <v>85</v>
      </c>
      <c r="B88" s="332" t="s">
        <v>452</v>
      </c>
      <c r="C88" s="162">
        <v>5000</v>
      </c>
      <c r="D88" s="190">
        <v>2</v>
      </c>
      <c r="E88" s="190">
        <v>3</v>
      </c>
      <c r="F88" s="189" t="s">
        <v>567</v>
      </c>
      <c r="G88" s="189" t="s">
        <v>644</v>
      </c>
      <c r="H88" s="267">
        <f t="shared" ref="H88" si="9">(E88-D88+1)*C88</f>
        <v>10000</v>
      </c>
    </row>
    <row r="89" spans="1:8" ht="22.5">
      <c r="A89" s="188">
        <v>86</v>
      </c>
      <c r="B89" s="368" t="s">
        <v>452</v>
      </c>
      <c r="C89" s="162">
        <f>4450</f>
        <v>4450</v>
      </c>
      <c r="D89" s="190">
        <v>8</v>
      </c>
      <c r="E89" s="190">
        <v>42</v>
      </c>
      <c r="F89" s="189" t="s">
        <v>567</v>
      </c>
      <c r="G89" s="191" t="s">
        <v>571</v>
      </c>
      <c r="H89" s="267">
        <f t="shared" si="7"/>
        <v>155750</v>
      </c>
    </row>
    <row r="90" spans="1:8" ht="22.5">
      <c r="A90" s="188">
        <v>87</v>
      </c>
      <c r="B90" s="332" t="s">
        <v>452</v>
      </c>
      <c r="C90" s="162">
        <v>5000</v>
      </c>
      <c r="D90" s="190">
        <v>13</v>
      </c>
      <c r="E90" s="190">
        <v>14</v>
      </c>
      <c r="F90" s="189" t="s">
        <v>567</v>
      </c>
      <c r="G90" s="191" t="s">
        <v>572</v>
      </c>
      <c r="H90" s="267">
        <f t="shared" si="7"/>
        <v>10000</v>
      </c>
    </row>
    <row r="91" spans="1:8">
      <c r="A91" s="188">
        <v>88</v>
      </c>
      <c r="B91" s="332" t="s">
        <v>452</v>
      </c>
      <c r="C91" s="162">
        <f>1000+13792</f>
        <v>14792</v>
      </c>
      <c r="D91" s="190">
        <v>8</v>
      </c>
      <c r="E91" s="190">
        <v>42</v>
      </c>
      <c r="F91" s="189" t="s">
        <v>567</v>
      </c>
      <c r="G91" s="191" t="s">
        <v>655</v>
      </c>
      <c r="H91" s="267">
        <f t="shared" si="7"/>
        <v>517720</v>
      </c>
    </row>
    <row r="92" spans="1:8" ht="22.5">
      <c r="A92" s="188">
        <v>89</v>
      </c>
      <c r="B92" s="368" t="s">
        <v>452</v>
      </c>
      <c r="C92" s="162">
        <v>18000</v>
      </c>
      <c r="D92" s="190">
        <v>4</v>
      </c>
      <c r="E92" s="190">
        <v>6</v>
      </c>
      <c r="F92" s="189" t="s">
        <v>558</v>
      </c>
      <c r="G92" s="66" t="s">
        <v>570</v>
      </c>
      <c r="H92" s="267">
        <f t="shared" si="7"/>
        <v>54000</v>
      </c>
    </row>
    <row r="93" spans="1:8" ht="33.75">
      <c r="A93" s="188">
        <v>90</v>
      </c>
      <c r="B93" s="368" t="s">
        <v>452</v>
      </c>
      <c r="C93" s="162">
        <v>5000</v>
      </c>
      <c r="D93" s="190">
        <v>4</v>
      </c>
      <c r="E93" s="190">
        <v>6</v>
      </c>
      <c r="F93" s="189" t="s">
        <v>567</v>
      </c>
      <c r="G93" s="66" t="s">
        <v>644</v>
      </c>
      <c r="H93" s="267">
        <f t="shared" si="7"/>
        <v>15000</v>
      </c>
    </row>
    <row r="94" spans="1:8" ht="22.5">
      <c r="A94" s="188">
        <v>91</v>
      </c>
      <c r="B94" s="368" t="s">
        <v>452</v>
      </c>
      <c r="C94" s="162">
        <v>4450</v>
      </c>
      <c r="D94" s="190">
        <v>4</v>
      </c>
      <c r="E94" s="190">
        <v>6</v>
      </c>
      <c r="F94" s="189" t="s">
        <v>567</v>
      </c>
      <c r="G94" s="66" t="s">
        <v>571</v>
      </c>
      <c r="H94" s="267">
        <f t="shared" si="7"/>
        <v>13350</v>
      </c>
    </row>
    <row r="95" spans="1:8">
      <c r="A95" s="188">
        <v>92</v>
      </c>
      <c r="B95" s="368" t="s">
        <v>452</v>
      </c>
      <c r="C95" s="162">
        <v>15000</v>
      </c>
      <c r="D95" s="190">
        <v>2</v>
      </c>
      <c r="E95" s="190">
        <v>6</v>
      </c>
      <c r="F95" s="189" t="s">
        <v>585</v>
      </c>
      <c r="G95" s="66" t="s">
        <v>655</v>
      </c>
      <c r="H95" s="267">
        <f t="shared" si="7"/>
        <v>75000</v>
      </c>
    </row>
    <row r="96" spans="1:8" ht="33.75">
      <c r="A96" s="188">
        <v>93</v>
      </c>
      <c r="B96" s="368" t="s">
        <v>509</v>
      </c>
      <c r="C96" s="162">
        <v>3500</v>
      </c>
      <c r="D96" s="190">
        <v>7</v>
      </c>
      <c r="E96" s="190">
        <v>42</v>
      </c>
      <c r="F96" s="189" t="s">
        <v>558</v>
      </c>
      <c r="G96" s="368" t="s">
        <v>613</v>
      </c>
      <c r="H96" s="267">
        <f t="shared" si="7"/>
        <v>126000</v>
      </c>
    </row>
    <row r="97" spans="1:8" ht="33.75">
      <c r="A97" s="188">
        <v>94</v>
      </c>
      <c r="B97" s="368" t="s">
        <v>509</v>
      </c>
      <c r="C97" s="162">
        <v>3500</v>
      </c>
      <c r="D97" s="190">
        <v>2</v>
      </c>
      <c r="E97" s="190">
        <v>6</v>
      </c>
      <c r="F97" s="189" t="s">
        <v>558</v>
      </c>
      <c r="G97" s="368" t="s">
        <v>613</v>
      </c>
      <c r="H97" s="267">
        <f t="shared" si="7"/>
        <v>17500</v>
      </c>
    </row>
    <row r="98" spans="1:8">
      <c r="A98" s="188">
        <v>95</v>
      </c>
      <c r="B98" s="368" t="s">
        <v>457</v>
      </c>
      <c r="C98" s="162">
        <v>1100</v>
      </c>
      <c r="D98" s="190">
        <v>7</v>
      </c>
      <c r="E98" s="190">
        <v>42</v>
      </c>
      <c r="F98" s="189" t="s">
        <v>558</v>
      </c>
      <c r="G98" s="368" t="s">
        <v>579</v>
      </c>
      <c r="H98" s="267">
        <f t="shared" si="7"/>
        <v>39600</v>
      </c>
    </row>
    <row r="99" spans="1:8">
      <c r="A99" s="188">
        <v>96</v>
      </c>
      <c r="B99" s="368" t="s">
        <v>457</v>
      </c>
      <c r="C99" s="162">
        <v>1100</v>
      </c>
      <c r="D99" s="190">
        <v>2</v>
      </c>
      <c r="E99" s="190">
        <v>6</v>
      </c>
      <c r="F99" s="189" t="s">
        <v>558</v>
      </c>
      <c r="G99" s="368" t="s">
        <v>579</v>
      </c>
      <c r="H99" s="267">
        <f t="shared" si="7"/>
        <v>5500</v>
      </c>
    </row>
    <row r="100" spans="1:8">
      <c r="A100" s="188">
        <v>97</v>
      </c>
      <c r="B100" s="368" t="s">
        <v>486</v>
      </c>
      <c r="C100" s="162">
        <v>35000</v>
      </c>
      <c r="D100" s="190">
        <v>13</v>
      </c>
      <c r="E100" s="190">
        <v>14</v>
      </c>
      <c r="F100" s="189" t="s">
        <v>567</v>
      </c>
      <c r="G100" s="368" t="s">
        <v>594</v>
      </c>
      <c r="H100" s="267">
        <f t="shared" ref="H100" si="10">(E100-D100+1)*C100</f>
        <v>70000</v>
      </c>
    </row>
    <row r="101" spans="1:8">
      <c r="A101" s="188">
        <v>98</v>
      </c>
      <c r="B101" s="368" t="s">
        <v>486</v>
      </c>
      <c r="C101" s="162">
        <v>35000</v>
      </c>
      <c r="D101" s="190">
        <v>25</v>
      </c>
      <c r="E101" s="190">
        <v>26</v>
      </c>
      <c r="F101" s="189" t="s">
        <v>567</v>
      </c>
      <c r="G101" s="368" t="s">
        <v>594</v>
      </c>
      <c r="H101" s="267">
        <f t="shared" si="7"/>
        <v>70000</v>
      </c>
    </row>
    <row r="102" spans="1:8">
      <c r="A102" s="188">
        <v>99</v>
      </c>
      <c r="B102" s="368" t="s">
        <v>486</v>
      </c>
      <c r="C102" s="162">
        <v>35000</v>
      </c>
      <c r="D102" s="190">
        <v>37</v>
      </c>
      <c r="E102" s="190">
        <v>38</v>
      </c>
      <c r="F102" s="189" t="s">
        <v>567</v>
      </c>
      <c r="G102" s="371" t="s">
        <v>594</v>
      </c>
      <c r="H102" s="267">
        <f t="shared" si="7"/>
        <v>70000</v>
      </c>
    </row>
    <row r="103" spans="1:8" ht="22.5">
      <c r="A103" s="188">
        <v>100</v>
      </c>
      <c r="B103" s="332" t="s">
        <v>469</v>
      </c>
      <c r="C103" s="162">
        <v>14000</v>
      </c>
      <c r="D103" s="190">
        <v>7</v>
      </c>
      <c r="E103" s="190">
        <v>42</v>
      </c>
      <c r="F103" s="189" t="s">
        <v>558</v>
      </c>
      <c r="G103" s="371" t="s">
        <v>648</v>
      </c>
      <c r="H103" s="267">
        <f t="shared" si="7"/>
        <v>504000</v>
      </c>
    </row>
    <row r="104" spans="1:8" ht="33.75">
      <c r="A104" s="188">
        <v>101</v>
      </c>
      <c r="B104" s="368" t="s">
        <v>465</v>
      </c>
      <c r="C104" s="162">
        <v>3150</v>
      </c>
      <c r="D104" s="190">
        <v>7</v>
      </c>
      <c r="E104" s="190">
        <v>42</v>
      </c>
      <c r="F104" s="189" t="s">
        <v>558</v>
      </c>
      <c r="G104" s="371" t="s">
        <v>582</v>
      </c>
      <c r="H104" s="267">
        <f t="shared" si="7"/>
        <v>113400</v>
      </c>
    </row>
    <row r="105" spans="1:8" ht="33.75">
      <c r="A105" s="188">
        <v>102</v>
      </c>
      <c r="B105" s="368" t="s">
        <v>465</v>
      </c>
      <c r="C105" s="162">
        <v>3150</v>
      </c>
      <c r="D105" s="190">
        <v>2</v>
      </c>
      <c r="E105" s="190">
        <v>6</v>
      </c>
      <c r="F105" s="189" t="s">
        <v>558</v>
      </c>
      <c r="G105" s="371" t="s">
        <v>582</v>
      </c>
      <c r="H105" s="267">
        <f t="shared" si="7"/>
        <v>15750</v>
      </c>
    </row>
    <row r="106" spans="1:8" ht="33.75">
      <c r="A106" s="188">
        <v>103</v>
      </c>
      <c r="B106" s="368" t="s">
        <v>508</v>
      </c>
      <c r="C106" s="162">
        <v>6000</v>
      </c>
      <c r="D106" s="190">
        <v>7</v>
      </c>
      <c r="E106" s="190">
        <v>42</v>
      </c>
      <c r="F106" s="189" t="s">
        <v>567</v>
      </c>
      <c r="G106" s="371" t="s">
        <v>612</v>
      </c>
      <c r="H106" s="267">
        <f t="shared" si="7"/>
        <v>216000</v>
      </c>
    </row>
    <row r="107" spans="1:8" ht="33.75">
      <c r="A107" s="188">
        <v>104</v>
      </c>
      <c r="B107" s="368" t="s">
        <v>508</v>
      </c>
      <c r="C107" s="162">
        <v>6000</v>
      </c>
      <c r="D107" s="190">
        <v>4</v>
      </c>
      <c r="E107" s="190">
        <v>6</v>
      </c>
      <c r="F107" s="189" t="s">
        <v>567</v>
      </c>
      <c r="G107" s="371" t="s">
        <v>612</v>
      </c>
      <c r="H107" s="267">
        <f t="shared" si="7"/>
        <v>18000</v>
      </c>
    </row>
    <row r="108" spans="1:8" ht="33.75">
      <c r="A108" s="188">
        <v>105</v>
      </c>
      <c r="B108" s="368" t="s">
        <v>499</v>
      </c>
      <c r="C108" s="162">
        <v>20000</v>
      </c>
      <c r="D108" s="190">
        <v>8</v>
      </c>
      <c r="E108" s="190">
        <v>42</v>
      </c>
      <c r="F108" s="189" t="s">
        <v>567</v>
      </c>
      <c r="G108" s="371" t="s">
        <v>645</v>
      </c>
      <c r="H108" s="267">
        <f t="shared" si="7"/>
        <v>700000</v>
      </c>
    </row>
    <row r="109" spans="1:8">
      <c r="A109" s="188">
        <v>106</v>
      </c>
      <c r="B109" s="370" t="s">
        <v>499</v>
      </c>
      <c r="C109" s="162">
        <v>400</v>
      </c>
      <c r="D109" s="190">
        <v>7</v>
      </c>
      <c r="E109" s="190">
        <v>42</v>
      </c>
      <c r="F109" s="189" t="s">
        <v>585</v>
      </c>
      <c r="G109" s="370" t="s">
        <v>661</v>
      </c>
      <c r="H109" s="267">
        <f t="shared" si="7"/>
        <v>14400</v>
      </c>
    </row>
    <row r="110" spans="1:8" ht="33.75">
      <c r="A110" s="188">
        <v>107</v>
      </c>
      <c r="B110" s="368" t="s">
        <v>499</v>
      </c>
      <c r="C110" s="162">
        <v>5000</v>
      </c>
      <c r="D110" s="190">
        <v>4</v>
      </c>
      <c r="E110" s="190">
        <v>6</v>
      </c>
      <c r="F110" s="189" t="s">
        <v>567</v>
      </c>
      <c r="G110" s="371" t="s">
        <v>645</v>
      </c>
      <c r="H110" s="267">
        <f t="shared" si="7"/>
        <v>15000</v>
      </c>
    </row>
    <row r="111" spans="1:8" ht="22.5">
      <c r="A111" s="188">
        <v>108</v>
      </c>
      <c r="B111" s="368" t="s">
        <v>476</v>
      </c>
      <c r="C111" s="162">
        <f>9000+12459</f>
        <v>21459</v>
      </c>
      <c r="D111" s="190">
        <v>2</v>
      </c>
      <c r="E111" s="190">
        <v>42</v>
      </c>
      <c r="F111" s="189" t="s">
        <v>585</v>
      </c>
      <c r="G111" s="368" t="s">
        <v>656</v>
      </c>
      <c r="H111" s="267">
        <f t="shared" si="7"/>
        <v>879819</v>
      </c>
    </row>
    <row r="112" spans="1:8" ht="45">
      <c r="A112" s="188">
        <v>109</v>
      </c>
      <c r="B112" s="368" t="s">
        <v>498</v>
      </c>
      <c r="C112" s="162">
        <v>1200</v>
      </c>
      <c r="D112" s="190">
        <v>7</v>
      </c>
      <c r="E112" s="190">
        <v>42</v>
      </c>
      <c r="F112" s="189" t="s">
        <v>567</v>
      </c>
      <c r="G112" s="371" t="s">
        <v>604</v>
      </c>
      <c r="H112" s="267">
        <f t="shared" si="7"/>
        <v>43200</v>
      </c>
    </row>
    <row r="113" spans="1:8">
      <c r="A113" s="188">
        <v>110</v>
      </c>
      <c r="B113" s="368" t="s">
        <v>495</v>
      </c>
      <c r="C113" s="162">
        <v>104000</v>
      </c>
      <c r="D113" s="190">
        <v>7</v>
      </c>
      <c r="E113" s="190">
        <v>42</v>
      </c>
      <c r="F113" s="189" t="s">
        <v>567</v>
      </c>
      <c r="G113" s="371" t="s">
        <v>602</v>
      </c>
      <c r="H113" s="267">
        <f t="shared" si="7"/>
        <v>3744000</v>
      </c>
    </row>
    <row r="114" spans="1:8">
      <c r="A114" s="188">
        <v>111</v>
      </c>
      <c r="B114" s="368" t="s">
        <v>495</v>
      </c>
      <c r="C114" s="162">
        <v>104000</v>
      </c>
      <c r="D114" s="190">
        <v>2</v>
      </c>
      <c r="E114" s="190">
        <v>6</v>
      </c>
      <c r="F114" s="189" t="s">
        <v>567</v>
      </c>
      <c r="G114" s="371" t="s">
        <v>602</v>
      </c>
      <c r="H114" s="267">
        <f t="shared" si="7"/>
        <v>520000</v>
      </c>
    </row>
    <row r="115" spans="1:8" ht="22.5">
      <c r="A115" s="188">
        <v>112</v>
      </c>
      <c r="B115" s="368" t="s">
        <v>478</v>
      </c>
      <c r="C115" s="162">
        <f>5000+11667</f>
        <v>16667</v>
      </c>
      <c r="D115" s="190">
        <v>2</v>
      </c>
      <c r="E115" s="190">
        <v>42</v>
      </c>
      <c r="F115" s="189" t="s">
        <v>585</v>
      </c>
      <c r="G115" s="371" t="s">
        <v>657</v>
      </c>
      <c r="H115" s="267">
        <f t="shared" si="7"/>
        <v>683347</v>
      </c>
    </row>
    <row r="116" spans="1:8">
      <c r="A116" s="188">
        <v>113</v>
      </c>
      <c r="B116" s="368" t="s">
        <v>484</v>
      </c>
      <c r="C116" s="162">
        <f>66000/12</f>
        <v>5500</v>
      </c>
      <c r="D116" s="190">
        <v>7</v>
      </c>
      <c r="E116" s="190">
        <v>42</v>
      </c>
      <c r="F116" s="189" t="s">
        <v>567</v>
      </c>
      <c r="G116" s="368" t="s">
        <v>592</v>
      </c>
      <c r="H116" s="267">
        <f t="shared" si="7"/>
        <v>198000</v>
      </c>
    </row>
    <row r="117" spans="1:8" ht="33.75">
      <c r="A117" s="188">
        <v>114</v>
      </c>
      <c r="B117" s="368" t="s">
        <v>461</v>
      </c>
      <c r="C117" s="162">
        <f>6000/12</f>
        <v>500</v>
      </c>
      <c r="D117" s="190">
        <v>7</v>
      </c>
      <c r="E117" s="190">
        <v>42</v>
      </c>
      <c r="F117" s="189" t="s">
        <v>558</v>
      </c>
      <c r="G117" s="368" t="s">
        <v>580</v>
      </c>
      <c r="H117" s="267">
        <f t="shared" si="7"/>
        <v>18000</v>
      </c>
    </row>
    <row r="118" spans="1:8" ht="22.5">
      <c r="A118" s="188">
        <v>115</v>
      </c>
      <c r="B118" s="368" t="s">
        <v>507</v>
      </c>
      <c r="C118" s="162">
        <v>38000</v>
      </c>
      <c r="D118" s="190">
        <v>13</v>
      </c>
      <c r="E118" s="190">
        <v>14</v>
      </c>
      <c r="F118" s="189" t="s">
        <v>567</v>
      </c>
      <c r="G118" s="368" t="s">
        <v>611</v>
      </c>
      <c r="H118" s="267">
        <f t="shared" si="7"/>
        <v>76000</v>
      </c>
    </row>
    <row r="119" spans="1:8" ht="22.5">
      <c r="A119" s="188">
        <v>116</v>
      </c>
      <c r="B119" s="219" t="s">
        <v>507</v>
      </c>
      <c r="C119" s="162">
        <v>38000</v>
      </c>
      <c r="D119" s="190">
        <v>25</v>
      </c>
      <c r="E119" s="190">
        <v>26</v>
      </c>
      <c r="F119" s="189" t="s">
        <v>567</v>
      </c>
      <c r="G119" s="219" t="s">
        <v>611</v>
      </c>
      <c r="H119" s="267">
        <f t="shared" si="7"/>
        <v>76000</v>
      </c>
    </row>
    <row r="120" spans="1:8" ht="22.5">
      <c r="A120" s="188">
        <v>117</v>
      </c>
      <c r="B120" s="219" t="s">
        <v>507</v>
      </c>
      <c r="C120" s="162">
        <v>38000</v>
      </c>
      <c r="D120" s="190">
        <v>37</v>
      </c>
      <c r="E120" s="190">
        <v>38</v>
      </c>
      <c r="F120" s="189" t="s">
        <v>567</v>
      </c>
      <c r="G120" s="219" t="s">
        <v>611</v>
      </c>
      <c r="H120" s="267">
        <f t="shared" si="7"/>
        <v>76000</v>
      </c>
    </row>
    <row r="121" spans="1:8" ht="22.5">
      <c r="A121" s="188">
        <v>118</v>
      </c>
      <c r="B121" s="368" t="s">
        <v>503</v>
      </c>
      <c r="C121" s="162">
        <v>3000</v>
      </c>
      <c r="D121" s="190">
        <v>13</v>
      </c>
      <c r="E121" s="190">
        <v>14</v>
      </c>
      <c r="F121" s="189" t="s">
        <v>567</v>
      </c>
      <c r="G121" s="368" t="s">
        <v>607</v>
      </c>
      <c r="H121" s="267">
        <f t="shared" si="7"/>
        <v>6000</v>
      </c>
    </row>
    <row r="122" spans="1:8" ht="22.5">
      <c r="A122" s="188">
        <v>119</v>
      </c>
      <c r="B122" s="368" t="s">
        <v>503</v>
      </c>
      <c r="C122" s="162">
        <v>3000</v>
      </c>
      <c r="D122" s="190">
        <v>25</v>
      </c>
      <c r="E122" s="190">
        <v>26</v>
      </c>
      <c r="F122" s="189" t="s">
        <v>567</v>
      </c>
      <c r="G122" s="371" t="s">
        <v>607</v>
      </c>
      <c r="H122" s="267">
        <f t="shared" si="7"/>
        <v>6000</v>
      </c>
    </row>
    <row r="123" spans="1:8" ht="22.5">
      <c r="A123" s="188">
        <v>120</v>
      </c>
      <c r="B123" s="368" t="s">
        <v>503</v>
      </c>
      <c r="C123" s="162">
        <v>3000</v>
      </c>
      <c r="D123" s="190">
        <v>37</v>
      </c>
      <c r="E123" s="190">
        <v>38</v>
      </c>
      <c r="F123" s="189" t="s">
        <v>567</v>
      </c>
      <c r="G123" s="219" t="s">
        <v>607</v>
      </c>
      <c r="H123" s="267">
        <f t="shared" si="7"/>
        <v>6000</v>
      </c>
    </row>
    <row r="124" spans="1:8" ht="45">
      <c r="A124" s="188">
        <v>121</v>
      </c>
      <c r="B124" s="219" t="s">
        <v>510</v>
      </c>
      <c r="C124" s="162">
        <v>10000</v>
      </c>
      <c r="D124" s="190">
        <v>2</v>
      </c>
      <c r="E124" s="190">
        <v>6</v>
      </c>
      <c r="F124" s="189" t="s">
        <v>567</v>
      </c>
      <c r="G124" s="219" t="s">
        <v>614</v>
      </c>
      <c r="H124" s="267">
        <f t="shared" si="7"/>
        <v>50000</v>
      </c>
    </row>
    <row r="125" spans="1:8" ht="22.5">
      <c r="A125" s="188">
        <v>122</v>
      </c>
      <c r="B125" s="368" t="s">
        <v>451</v>
      </c>
      <c r="C125" s="162">
        <v>10000</v>
      </c>
      <c r="D125" s="190">
        <v>2</v>
      </c>
      <c r="E125" s="190">
        <v>6</v>
      </c>
      <c r="F125" s="189" t="s">
        <v>567</v>
      </c>
      <c r="G125" s="368" t="s">
        <v>568</v>
      </c>
      <c r="H125" s="267">
        <f t="shared" si="7"/>
        <v>50000</v>
      </c>
    </row>
    <row r="126" spans="1:8" ht="22.5">
      <c r="A126" s="188">
        <v>123</v>
      </c>
      <c r="B126" s="368" t="s">
        <v>69</v>
      </c>
      <c r="C126" s="162">
        <v>50</v>
      </c>
      <c r="D126" s="190">
        <v>7</v>
      </c>
      <c r="E126" s="190">
        <v>42</v>
      </c>
      <c r="F126" s="189" t="s">
        <v>558</v>
      </c>
      <c r="G126" s="219" t="s">
        <v>573</v>
      </c>
      <c r="H126" s="267">
        <f t="shared" si="7"/>
        <v>1800</v>
      </c>
    </row>
    <row r="127" spans="1:8" ht="22.5">
      <c r="A127" s="188">
        <v>124</v>
      </c>
      <c r="B127" s="368" t="s">
        <v>69</v>
      </c>
      <c r="C127" s="162">
        <v>50</v>
      </c>
      <c r="D127" s="190">
        <v>2</v>
      </c>
      <c r="E127" s="190">
        <v>6</v>
      </c>
      <c r="F127" s="189" t="s">
        <v>558</v>
      </c>
      <c r="G127" s="368" t="s">
        <v>573</v>
      </c>
      <c r="H127" s="267">
        <f t="shared" si="7"/>
        <v>250</v>
      </c>
    </row>
    <row r="128" spans="1:8" ht="33.75">
      <c r="A128" s="188">
        <v>125</v>
      </c>
      <c r="B128" s="368" t="s">
        <v>479</v>
      </c>
      <c r="C128" s="162">
        <v>20000</v>
      </c>
      <c r="D128" s="190">
        <v>4</v>
      </c>
      <c r="E128" s="190">
        <v>42</v>
      </c>
      <c r="F128" s="189" t="s">
        <v>585</v>
      </c>
      <c r="G128" s="368" t="s">
        <v>588</v>
      </c>
      <c r="H128" s="267">
        <f t="shared" si="7"/>
        <v>780000</v>
      </c>
    </row>
    <row r="129" spans="1:8" ht="33.75">
      <c r="A129" s="188">
        <v>126</v>
      </c>
      <c r="B129" s="368" t="s">
        <v>479</v>
      </c>
      <c r="C129" s="162">
        <v>20000</v>
      </c>
      <c r="D129" s="190">
        <v>4</v>
      </c>
      <c r="E129" s="190">
        <v>6</v>
      </c>
      <c r="F129" s="189" t="s">
        <v>585</v>
      </c>
      <c r="G129" s="368" t="s">
        <v>588</v>
      </c>
      <c r="H129" s="267">
        <f t="shared" si="7"/>
        <v>60000</v>
      </c>
    </row>
    <row r="130" spans="1:8">
      <c r="A130" s="188">
        <v>127</v>
      </c>
      <c r="B130" s="368" t="s">
        <v>496</v>
      </c>
      <c r="C130" s="162">
        <v>160000</v>
      </c>
      <c r="D130" s="190">
        <v>8</v>
      </c>
      <c r="E130" s="190">
        <v>42</v>
      </c>
      <c r="F130" s="189" t="s">
        <v>567</v>
      </c>
      <c r="G130" s="368" t="s">
        <v>496</v>
      </c>
      <c r="H130" s="267">
        <f t="shared" ref="H130:H192" si="11">(E130-D130+1)*C130</f>
        <v>5600000</v>
      </c>
    </row>
    <row r="131" spans="1:8" ht="33.75">
      <c r="A131" s="188">
        <v>128</v>
      </c>
      <c r="B131" s="368" t="s">
        <v>85</v>
      </c>
      <c r="C131" s="162">
        <v>500</v>
      </c>
      <c r="D131" s="190">
        <v>7</v>
      </c>
      <c r="E131" s="190">
        <v>42</v>
      </c>
      <c r="F131" s="189" t="s">
        <v>558</v>
      </c>
      <c r="G131" s="368" t="s">
        <v>577</v>
      </c>
      <c r="H131" s="267">
        <f t="shared" si="11"/>
        <v>18000</v>
      </c>
    </row>
    <row r="132" spans="1:8">
      <c r="A132" s="188">
        <v>129</v>
      </c>
      <c r="B132" s="368" t="s">
        <v>82</v>
      </c>
      <c r="C132" s="162">
        <v>1800</v>
      </c>
      <c r="D132" s="190">
        <v>7</v>
      </c>
      <c r="E132" s="190">
        <v>42</v>
      </c>
      <c r="F132" s="189" t="s">
        <v>558</v>
      </c>
      <c r="G132" s="370" t="s">
        <v>82</v>
      </c>
      <c r="H132" s="267">
        <f t="shared" si="11"/>
        <v>64800</v>
      </c>
    </row>
    <row r="133" spans="1:8">
      <c r="A133" s="188">
        <v>130</v>
      </c>
      <c r="B133" s="368" t="s">
        <v>82</v>
      </c>
      <c r="C133" s="162">
        <v>1200</v>
      </c>
      <c r="D133" s="190">
        <v>2</v>
      </c>
      <c r="E133" s="190">
        <v>6</v>
      </c>
      <c r="F133" s="189" t="s">
        <v>558</v>
      </c>
      <c r="G133" s="66" t="s">
        <v>82</v>
      </c>
      <c r="H133" s="267">
        <f t="shared" si="11"/>
        <v>6000</v>
      </c>
    </row>
    <row r="134" spans="1:8">
      <c r="A134" s="188">
        <v>131</v>
      </c>
      <c r="B134" s="369" t="s">
        <v>444</v>
      </c>
      <c r="C134" s="162">
        <v>2400</v>
      </c>
      <c r="D134" s="190">
        <v>7</v>
      </c>
      <c r="E134" s="190">
        <v>42</v>
      </c>
      <c r="F134" s="189" t="s">
        <v>558</v>
      </c>
      <c r="G134" s="370" t="s">
        <v>559</v>
      </c>
      <c r="H134" s="267">
        <f t="shared" si="11"/>
        <v>86400</v>
      </c>
    </row>
    <row r="135" spans="1:8">
      <c r="A135" s="188">
        <v>132</v>
      </c>
      <c r="B135" s="369" t="s">
        <v>444</v>
      </c>
      <c r="C135" s="162">
        <v>2400</v>
      </c>
      <c r="D135" s="190">
        <v>2</v>
      </c>
      <c r="E135" s="190">
        <v>6</v>
      </c>
      <c r="F135" s="189" t="s">
        <v>558</v>
      </c>
      <c r="G135" s="66" t="s">
        <v>559</v>
      </c>
      <c r="H135" s="267">
        <f t="shared" si="11"/>
        <v>12000</v>
      </c>
    </row>
    <row r="136" spans="1:8">
      <c r="A136" s="188">
        <v>133</v>
      </c>
      <c r="B136" s="369" t="s">
        <v>445</v>
      </c>
      <c r="C136" s="162">
        <v>2200</v>
      </c>
      <c r="D136" s="190">
        <v>7</v>
      </c>
      <c r="E136" s="190">
        <v>42</v>
      </c>
      <c r="F136" s="189" t="s">
        <v>558</v>
      </c>
      <c r="G136" s="370" t="s">
        <v>560</v>
      </c>
      <c r="H136" s="267">
        <f t="shared" si="11"/>
        <v>79200</v>
      </c>
    </row>
    <row r="137" spans="1:8">
      <c r="A137" s="188">
        <v>134</v>
      </c>
      <c r="B137" s="369" t="s">
        <v>445</v>
      </c>
      <c r="C137" s="162">
        <v>1300</v>
      </c>
      <c r="D137" s="190">
        <v>2</v>
      </c>
      <c r="E137" s="190">
        <v>6</v>
      </c>
      <c r="F137" s="189" t="s">
        <v>558</v>
      </c>
      <c r="G137" s="66" t="s">
        <v>560</v>
      </c>
      <c r="H137" s="267">
        <f t="shared" si="11"/>
        <v>6500</v>
      </c>
    </row>
    <row r="138" spans="1:8" ht="33.75">
      <c r="A138" s="188">
        <v>135</v>
      </c>
      <c r="B138" s="368" t="s">
        <v>483</v>
      </c>
      <c r="C138" s="162">
        <v>8000</v>
      </c>
      <c r="D138" s="190">
        <v>13</v>
      </c>
      <c r="E138" s="190">
        <v>14</v>
      </c>
      <c r="F138" s="66" t="s">
        <v>567</v>
      </c>
      <c r="G138" s="371" t="s">
        <v>591</v>
      </c>
      <c r="H138" s="267">
        <f t="shared" si="11"/>
        <v>16000</v>
      </c>
    </row>
    <row r="139" spans="1:8" ht="33.75">
      <c r="A139" s="188">
        <v>136</v>
      </c>
      <c r="B139" s="368" t="s">
        <v>483</v>
      </c>
      <c r="C139" s="162">
        <v>8000</v>
      </c>
      <c r="D139" s="190">
        <v>25</v>
      </c>
      <c r="E139" s="190">
        <v>26</v>
      </c>
      <c r="F139" s="66" t="s">
        <v>567</v>
      </c>
      <c r="G139" s="371" t="s">
        <v>591</v>
      </c>
      <c r="H139" s="267">
        <f t="shared" si="11"/>
        <v>16000</v>
      </c>
    </row>
    <row r="140" spans="1:8" ht="33.75">
      <c r="A140" s="188">
        <v>137</v>
      </c>
      <c r="B140" s="368" t="s">
        <v>483</v>
      </c>
      <c r="C140" s="162">
        <v>8000</v>
      </c>
      <c r="D140" s="190">
        <v>37</v>
      </c>
      <c r="E140" s="190">
        <v>38</v>
      </c>
      <c r="F140" s="66" t="s">
        <v>567</v>
      </c>
      <c r="G140" s="371" t="s">
        <v>591</v>
      </c>
      <c r="H140" s="267">
        <f t="shared" si="11"/>
        <v>16000</v>
      </c>
    </row>
    <row r="141" spans="1:8" ht="23.25" thickBot="1">
      <c r="A141" s="188">
        <v>138</v>
      </c>
      <c r="B141" s="368" t="s">
        <v>86</v>
      </c>
      <c r="C141" s="162">
        <v>25000</v>
      </c>
      <c r="D141" s="190">
        <v>12</v>
      </c>
      <c r="E141" s="190">
        <v>13</v>
      </c>
      <c r="F141" s="66" t="s">
        <v>567</v>
      </c>
      <c r="G141" s="371" t="s">
        <v>569</v>
      </c>
      <c r="H141" s="267">
        <f t="shared" si="11"/>
        <v>50000</v>
      </c>
    </row>
    <row r="142" spans="1:8" hidden="1">
      <c r="A142" s="188">
        <v>139</v>
      </c>
      <c r="B142" s="66"/>
      <c r="C142" s="162"/>
      <c r="D142" s="190"/>
      <c r="E142" s="190"/>
      <c r="F142" s="66"/>
      <c r="G142" s="191"/>
      <c r="H142" s="267">
        <f t="shared" si="11"/>
        <v>0</v>
      </c>
    </row>
    <row r="143" spans="1:8" hidden="1">
      <c r="A143" s="188">
        <v>140</v>
      </c>
      <c r="B143" s="369"/>
      <c r="C143" s="59"/>
      <c r="D143" s="190"/>
      <c r="E143" s="190"/>
      <c r="F143" s="66"/>
      <c r="G143" s="191"/>
      <c r="H143" s="267">
        <f t="shared" si="11"/>
        <v>0</v>
      </c>
    </row>
    <row r="144" spans="1:8" hidden="1">
      <c r="A144" s="188">
        <v>141</v>
      </c>
      <c r="B144" s="217"/>
      <c r="C144" s="162"/>
      <c r="D144" s="190"/>
      <c r="E144" s="190"/>
      <c r="F144" s="189"/>
      <c r="G144" s="191"/>
      <c r="H144" s="267">
        <f t="shared" si="11"/>
        <v>0</v>
      </c>
    </row>
    <row r="145" spans="1:8" hidden="1">
      <c r="A145" s="188">
        <v>142</v>
      </c>
      <c r="B145" s="189"/>
      <c r="C145" s="162"/>
      <c r="D145" s="190"/>
      <c r="E145" s="190"/>
      <c r="F145" s="189"/>
      <c r="G145" s="191"/>
      <c r="H145" s="267">
        <f t="shared" si="11"/>
        <v>0</v>
      </c>
    </row>
    <row r="146" spans="1:8" hidden="1">
      <c r="A146" s="188">
        <v>143</v>
      </c>
      <c r="B146" s="189"/>
      <c r="C146" s="162"/>
      <c r="D146" s="190"/>
      <c r="E146" s="190"/>
      <c r="F146" s="189"/>
      <c r="G146" s="191"/>
      <c r="H146" s="267">
        <f t="shared" si="11"/>
        <v>0</v>
      </c>
    </row>
    <row r="147" spans="1:8" hidden="1">
      <c r="A147" s="188">
        <v>144</v>
      </c>
      <c r="B147" s="189"/>
      <c r="C147" s="162"/>
      <c r="D147" s="190"/>
      <c r="E147" s="190"/>
      <c r="F147" s="189"/>
      <c r="G147" s="191"/>
      <c r="H147" s="267">
        <f t="shared" si="11"/>
        <v>0</v>
      </c>
    </row>
    <row r="148" spans="1:8" hidden="1">
      <c r="A148" s="188">
        <v>145</v>
      </c>
      <c r="B148" s="189"/>
      <c r="C148" s="162"/>
      <c r="D148" s="190"/>
      <c r="E148" s="190"/>
      <c r="F148" s="189"/>
      <c r="G148" s="191"/>
      <c r="H148" s="267">
        <f t="shared" si="11"/>
        <v>0</v>
      </c>
    </row>
    <row r="149" spans="1:8" hidden="1">
      <c r="A149" s="188">
        <v>146</v>
      </c>
      <c r="B149" s="189"/>
      <c r="C149" s="162"/>
      <c r="D149" s="190"/>
      <c r="E149" s="190"/>
      <c r="F149" s="189"/>
      <c r="G149" s="191"/>
      <c r="H149" s="267">
        <f t="shared" si="11"/>
        <v>0</v>
      </c>
    </row>
    <row r="150" spans="1:8" hidden="1">
      <c r="A150" s="188">
        <v>147</v>
      </c>
      <c r="B150" s="189"/>
      <c r="C150" s="162"/>
      <c r="D150" s="190"/>
      <c r="E150" s="190"/>
      <c r="F150" s="189"/>
      <c r="G150" s="191"/>
      <c r="H150" s="267">
        <f t="shared" si="11"/>
        <v>0</v>
      </c>
    </row>
    <row r="151" spans="1:8" hidden="1">
      <c r="A151" s="188">
        <v>148</v>
      </c>
      <c r="B151" s="189"/>
      <c r="C151" s="162"/>
      <c r="D151" s="190"/>
      <c r="E151" s="190"/>
      <c r="F151" s="189"/>
      <c r="G151" s="191"/>
      <c r="H151" s="267">
        <f t="shared" si="11"/>
        <v>0</v>
      </c>
    </row>
    <row r="152" spans="1:8" hidden="1">
      <c r="A152" s="188">
        <v>149</v>
      </c>
      <c r="B152" s="189"/>
      <c r="C152" s="162"/>
      <c r="D152" s="190"/>
      <c r="E152" s="190"/>
      <c r="F152" s="189"/>
      <c r="G152" s="191"/>
      <c r="H152" s="267">
        <f t="shared" si="11"/>
        <v>0</v>
      </c>
    </row>
    <row r="153" spans="1:8" hidden="1">
      <c r="A153" s="188">
        <v>150</v>
      </c>
      <c r="B153" s="189"/>
      <c r="C153" s="162"/>
      <c r="D153" s="190"/>
      <c r="E153" s="190"/>
      <c r="F153" s="189"/>
      <c r="G153" s="191"/>
      <c r="H153" s="267">
        <f t="shared" si="11"/>
        <v>0</v>
      </c>
    </row>
    <row r="154" spans="1:8" hidden="1">
      <c r="A154" s="188">
        <v>151</v>
      </c>
      <c r="B154" s="189"/>
      <c r="C154" s="162"/>
      <c r="D154" s="190"/>
      <c r="E154" s="190"/>
      <c r="F154" s="189"/>
      <c r="G154" s="191"/>
      <c r="H154" s="267">
        <f t="shared" si="11"/>
        <v>0</v>
      </c>
    </row>
    <row r="155" spans="1:8" hidden="1">
      <c r="A155" s="188">
        <v>152</v>
      </c>
      <c r="B155" s="189"/>
      <c r="C155" s="162"/>
      <c r="D155" s="190"/>
      <c r="E155" s="190"/>
      <c r="F155" s="189"/>
      <c r="G155" s="191"/>
      <c r="H155" s="267">
        <f t="shared" si="11"/>
        <v>0</v>
      </c>
    </row>
    <row r="156" spans="1:8" hidden="1">
      <c r="A156" s="188">
        <v>153</v>
      </c>
      <c r="B156" s="189"/>
      <c r="C156" s="162"/>
      <c r="D156" s="190"/>
      <c r="E156" s="190"/>
      <c r="F156" s="189"/>
      <c r="G156" s="191"/>
      <c r="H156" s="267">
        <f t="shared" si="11"/>
        <v>0</v>
      </c>
    </row>
    <row r="157" spans="1:8" hidden="1">
      <c r="A157" s="188">
        <v>154</v>
      </c>
      <c r="B157" s="189"/>
      <c r="C157" s="162"/>
      <c r="D157" s="190"/>
      <c r="E157" s="190"/>
      <c r="F157" s="189"/>
      <c r="G157" s="191"/>
      <c r="H157" s="267">
        <f t="shared" si="11"/>
        <v>0</v>
      </c>
    </row>
    <row r="158" spans="1:8" hidden="1">
      <c r="A158" s="188">
        <v>155</v>
      </c>
      <c r="B158" s="189"/>
      <c r="C158" s="162"/>
      <c r="D158" s="190"/>
      <c r="E158" s="190"/>
      <c r="F158" s="189"/>
      <c r="G158" s="191"/>
      <c r="H158" s="267">
        <f t="shared" si="11"/>
        <v>0</v>
      </c>
    </row>
    <row r="159" spans="1:8" hidden="1">
      <c r="A159" s="188">
        <v>156</v>
      </c>
      <c r="B159" s="189"/>
      <c r="C159" s="162"/>
      <c r="D159" s="190"/>
      <c r="E159" s="190"/>
      <c r="F159" s="189"/>
      <c r="G159" s="191"/>
      <c r="H159" s="267">
        <f t="shared" si="11"/>
        <v>0</v>
      </c>
    </row>
    <row r="160" spans="1:8" hidden="1">
      <c r="A160" s="188">
        <v>157</v>
      </c>
      <c r="B160" s="189"/>
      <c r="C160" s="162"/>
      <c r="D160" s="190"/>
      <c r="E160" s="190"/>
      <c r="F160" s="189"/>
      <c r="G160" s="191"/>
      <c r="H160" s="267">
        <f t="shared" si="11"/>
        <v>0</v>
      </c>
    </row>
    <row r="161" spans="1:8" hidden="1">
      <c r="A161" s="188">
        <v>158</v>
      </c>
      <c r="B161" s="189"/>
      <c r="C161" s="162"/>
      <c r="D161" s="190"/>
      <c r="E161" s="190"/>
      <c r="F161" s="189"/>
      <c r="G161" s="191"/>
      <c r="H161" s="267">
        <f t="shared" si="11"/>
        <v>0</v>
      </c>
    </row>
    <row r="162" spans="1:8" hidden="1">
      <c r="A162" s="188">
        <v>159</v>
      </c>
      <c r="B162" s="189"/>
      <c r="C162" s="162"/>
      <c r="D162" s="190"/>
      <c r="E162" s="190"/>
      <c r="F162" s="189"/>
      <c r="G162" s="191"/>
      <c r="H162" s="267">
        <f t="shared" si="11"/>
        <v>0</v>
      </c>
    </row>
    <row r="163" spans="1:8" hidden="1">
      <c r="A163" s="188">
        <v>160</v>
      </c>
      <c r="B163" s="189"/>
      <c r="C163" s="162"/>
      <c r="D163" s="190"/>
      <c r="E163" s="190"/>
      <c r="F163" s="189"/>
      <c r="G163" s="191"/>
      <c r="H163" s="267">
        <f t="shared" si="11"/>
        <v>0</v>
      </c>
    </row>
    <row r="164" spans="1:8" hidden="1">
      <c r="A164" s="188">
        <v>161</v>
      </c>
      <c r="B164" s="189"/>
      <c r="C164" s="162"/>
      <c r="D164" s="190"/>
      <c r="E164" s="190"/>
      <c r="F164" s="189"/>
      <c r="G164" s="191"/>
      <c r="H164" s="267">
        <f t="shared" si="11"/>
        <v>0</v>
      </c>
    </row>
    <row r="165" spans="1:8" hidden="1">
      <c r="A165" s="188">
        <v>162</v>
      </c>
      <c r="B165" s="189"/>
      <c r="C165" s="162"/>
      <c r="D165" s="190"/>
      <c r="E165" s="190"/>
      <c r="F165" s="189"/>
      <c r="G165" s="191"/>
      <c r="H165" s="267">
        <f t="shared" si="11"/>
        <v>0</v>
      </c>
    </row>
    <row r="166" spans="1:8" hidden="1">
      <c r="A166" s="188">
        <v>163</v>
      </c>
      <c r="B166" s="189"/>
      <c r="C166" s="162"/>
      <c r="D166" s="190"/>
      <c r="E166" s="190"/>
      <c r="F166" s="189"/>
      <c r="G166" s="191"/>
      <c r="H166" s="267">
        <f t="shared" si="11"/>
        <v>0</v>
      </c>
    </row>
    <row r="167" spans="1:8" hidden="1">
      <c r="A167" s="188">
        <v>164</v>
      </c>
      <c r="B167" s="189"/>
      <c r="C167" s="162"/>
      <c r="D167" s="190"/>
      <c r="E167" s="190"/>
      <c r="F167" s="189"/>
      <c r="G167" s="191"/>
      <c r="H167" s="267">
        <f t="shared" si="11"/>
        <v>0</v>
      </c>
    </row>
    <row r="168" spans="1:8" hidden="1">
      <c r="A168" s="188">
        <v>165</v>
      </c>
      <c r="B168" s="189"/>
      <c r="C168" s="162"/>
      <c r="D168" s="190"/>
      <c r="E168" s="190"/>
      <c r="F168" s="189"/>
      <c r="G168" s="191"/>
      <c r="H168" s="267">
        <f t="shared" si="11"/>
        <v>0</v>
      </c>
    </row>
    <row r="169" spans="1:8" hidden="1">
      <c r="A169" s="188">
        <v>166</v>
      </c>
      <c r="B169" s="189"/>
      <c r="C169" s="162"/>
      <c r="D169" s="190"/>
      <c r="E169" s="190"/>
      <c r="F169" s="189"/>
      <c r="G169" s="191"/>
      <c r="H169" s="267">
        <f t="shared" si="11"/>
        <v>0</v>
      </c>
    </row>
    <row r="170" spans="1:8" hidden="1">
      <c r="A170" s="188">
        <v>167</v>
      </c>
      <c r="B170" s="189"/>
      <c r="C170" s="162"/>
      <c r="D170" s="190"/>
      <c r="E170" s="190"/>
      <c r="F170" s="189"/>
      <c r="G170" s="191"/>
      <c r="H170" s="267">
        <f t="shared" si="11"/>
        <v>0</v>
      </c>
    </row>
    <row r="171" spans="1:8" hidden="1">
      <c r="A171" s="188">
        <v>168</v>
      </c>
      <c r="B171" s="189"/>
      <c r="C171" s="162"/>
      <c r="D171" s="190"/>
      <c r="E171" s="190"/>
      <c r="F171" s="189"/>
      <c r="G171" s="191"/>
      <c r="H171" s="267">
        <f t="shared" si="11"/>
        <v>0</v>
      </c>
    </row>
    <row r="172" spans="1:8" hidden="1">
      <c r="A172" s="188">
        <v>169</v>
      </c>
      <c r="B172" s="189"/>
      <c r="C172" s="162"/>
      <c r="D172" s="190"/>
      <c r="E172" s="190"/>
      <c r="F172" s="189"/>
      <c r="G172" s="191"/>
      <c r="H172" s="267">
        <f t="shared" si="11"/>
        <v>0</v>
      </c>
    </row>
    <row r="173" spans="1:8" hidden="1">
      <c r="A173" s="188">
        <v>170</v>
      </c>
      <c r="B173" s="189"/>
      <c r="C173" s="162"/>
      <c r="D173" s="190"/>
      <c r="E173" s="190"/>
      <c r="F173" s="189"/>
      <c r="G173" s="191"/>
      <c r="H173" s="267">
        <f t="shared" si="11"/>
        <v>0</v>
      </c>
    </row>
    <row r="174" spans="1:8" hidden="1">
      <c r="A174" s="188">
        <v>171</v>
      </c>
      <c r="B174" s="189"/>
      <c r="C174" s="162"/>
      <c r="D174" s="190"/>
      <c r="E174" s="190"/>
      <c r="F174" s="189"/>
      <c r="G174" s="191"/>
      <c r="H174" s="267">
        <f t="shared" si="11"/>
        <v>0</v>
      </c>
    </row>
    <row r="175" spans="1:8" hidden="1">
      <c r="A175" s="188">
        <v>172</v>
      </c>
      <c r="B175" s="189"/>
      <c r="C175" s="162"/>
      <c r="D175" s="190"/>
      <c r="E175" s="190"/>
      <c r="F175" s="189"/>
      <c r="G175" s="191"/>
      <c r="H175" s="267">
        <f t="shared" si="11"/>
        <v>0</v>
      </c>
    </row>
    <row r="176" spans="1:8" hidden="1">
      <c r="A176" s="188">
        <v>173</v>
      </c>
      <c r="B176" s="189"/>
      <c r="C176" s="162"/>
      <c r="D176" s="190"/>
      <c r="E176" s="190"/>
      <c r="F176" s="189"/>
      <c r="G176" s="191"/>
      <c r="H176" s="267">
        <f t="shared" si="11"/>
        <v>0</v>
      </c>
    </row>
    <row r="177" spans="1:8" hidden="1">
      <c r="A177" s="188">
        <v>174</v>
      </c>
      <c r="B177" s="189"/>
      <c r="C177" s="162"/>
      <c r="D177" s="190"/>
      <c r="E177" s="190"/>
      <c r="F177" s="189"/>
      <c r="G177" s="191"/>
      <c r="H177" s="267">
        <f t="shared" si="11"/>
        <v>0</v>
      </c>
    </row>
    <row r="178" spans="1:8" hidden="1">
      <c r="A178" s="188">
        <v>175</v>
      </c>
      <c r="B178" s="189"/>
      <c r="C178" s="162"/>
      <c r="D178" s="190"/>
      <c r="E178" s="190"/>
      <c r="F178" s="189"/>
      <c r="G178" s="191"/>
      <c r="H178" s="267">
        <f t="shared" si="11"/>
        <v>0</v>
      </c>
    </row>
    <row r="179" spans="1:8" hidden="1">
      <c r="A179" s="188">
        <v>176</v>
      </c>
      <c r="B179" s="189"/>
      <c r="C179" s="162"/>
      <c r="D179" s="190"/>
      <c r="E179" s="190"/>
      <c r="F179" s="189"/>
      <c r="G179" s="191"/>
      <c r="H179" s="267">
        <f t="shared" si="11"/>
        <v>0</v>
      </c>
    </row>
    <row r="180" spans="1:8" hidden="1">
      <c r="A180" s="188">
        <v>177</v>
      </c>
      <c r="B180" s="189"/>
      <c r="C180" s="162"/>
      <c r="D180" s="190"/>
      <c r="E180" s="190"/>
      <c r="F180" s="189"/>
      <c r="G180" s="191"/>
      <c r="H180" s="267">
        <f t="shared" si="11"/>
        <v>0</v>
      </c>
    </row>
    <row r="181" spans="1:8" hidden="1">
      <c r="A181" s="188">
        <v>178</v>
      </c>
      <c r="B181" s="189"/>
      <c r="C181" s="162"/>
      <c r="D181" s="190"/>
      <c r="E181" s="190"/>
      <c r="F181" s="189"/>
      <c r="G181" s="191"/>
      <c r="H181" s="267">
        <f t="shared" si="11"/>
        <v>0</v>
      </c>
    </row>
    <row r="182" spans="1:8" hidden="1">
      <c r="A182" s="188">
        <v>179</v>
      </c>
      <c r="B182" s="189"/>
      <c r="C182" s="162"/>
      <c r="D182" s="190"/>
      <c r="E182" s="190"/>
      <c r="F182" s="189"/>
      <c r="G182" s="191"/>
      <c r="H182" s="267">
        <f t="shared" si="11"/>
        <v>0</v>
      </c>
    </row>
    <row r="183" spans="1:8" hidden="1">
      <c r="A183" s="188">
        <v>180</v>
      </c>
      <c r="B183" s="189"/>
      <c r="C183" s="162"/>
      <c r="D183" s="190"/>
      <c r="E183" s="190"/>
      <c r="F183" s="189"/>
      <c r="G183" s="191"/>
      <c r="H183" s="267">
        <f t="shared" si="11"/>
        <v>0</v>
      </c>
    </row>
    <row r="184" spans="1:8" hidden="1">
      <c r="A184" s="188">
        <v>181</v>
      </c>
      <c r="B184" s="189"/>
      <c r="C184" s="162"/>
      <c r="D184" s="190"/>
      <c r="E184" s="190"/>
      <c r="F184" s="189"/>
      <c r="G184" s="191"/>
      <c r="H184" s="267">
        <f t="shared" si="11"/>
        <v>0</v>
      </c>
    </row>
    <row r="185" spans="1:8" hidden="1">
      <c r="A185" s="188">
        <v>182</v>
      </c>
      <c r="B185" s="189"/>
      <c r="C185" s="162"/>
      <c r="D185" s="190"/>
      <c r="E185" s="190"/>
      <c r="F185" s="189"/>
      <c r="G185" s="191"/>
      <c r="H185" s="267">
        <f t="shared" si="11"/>
        <v>0</v>
      </c>
    </row>
    <row r="186" spans="1:8" hidden="1">
      <c r="A186" s="188">
        <v>183</v>
      </c>
      <c r="B186" s="189"/>
      <c r="C186" s="162"/>
      <c r="D186" s="190"/>
      <c r="E186" s="190"/>
      <c r="F186" s="189"/>
      <c r="G186" s="191"/>
      <c r="H186" s="267">
        <f t="shared" si="11"/>
        <v>0</v>
      </c>
    </row>
    <row r="187" spans="1:8" hidden="1">
      <c r="A187" s="188">
        <v>184</v>
      </c>
      <c r="B187" s="189"/>
      <c r="C187" s="162"/>
      <c r="D187" s="190"/>
      <c r="E187" s="190"/>
      <c r="F187" s="189"/>
      <c r="G187" s="191"/>
      <c r="H187" s="267">
        <f t="shared" si="11"/>
        <v>0</v>
      </c>
    </row>
    <row r="188" spans="1:8" hidden="1">
      <c r="A188" s="188">
        <v>185</v>
      </c>
      <c r="B188" s="189"/>
      <c r="C188" s="162"/>
      <c r="D188" s="190"/>
      <c r="E188" s="190"/>
      <c r="F188" s="189"/>
      <c r="G188" s="191"/>
      <c r="H188" s="267">
        <f t="shared" si="11"/>
        <v>0</v>
      </c>
    </row>
    <row r="189" spans="1:8" hidden="1">
      <c r="A189" s="188">
        <v>186</v>
      </c>
      <c r="B189" s="189"/>
      <c r="C189" s="162"/>
      <c r="D189" s="190"/>
      <c r="E189" s="190"/>
      <c r="F189" s="189"/>
      <c r="G189" s="191"/>
      <c r="H189" s="267">
        <f t="shared" si="11"/>
        <v>0</v>
      </c>
    </row>
    <row r="190" spans="1:8" hidden="1">
      <c r="A190" s="188">
        <v>187</v>
      </c>
      <c r="B190" s="189"/>
      <c r="C190" s="162"/>
      <c r="D190" s="190"/>
      <c r="E190" s="190"/>
      <c r="F190" s="189"/>
      <c r="G190" s="191"/>
      <c r="H190" s="267">
        <f t="shared" si="11"/>
        <v>0</v>
      </c>
    </row>
    <row r="191" spans="1:8" hidden="1">
      <c r="A191" s="188">
        <v>188</v>
      </c>
      <c r="B191" s="189"/>
      <c r="C191" s="162"/>
      <c r="D191" s="190"/>
      <c r="E191" s="190"/>
      <c r="F191" s="189"/>
      <c r="G191" s="191"/>
      <c r="H191" s="267">
        <f t="shared" si="11"/>
        <v>0</v>
      </c>
    </row>
    <row r="192" spans="1:8" hidden="1">
      <c r="A192" s="188">
        <v>189</v>
      </c>
      <c r="B192" s="189"/>
      <c r="C192" s="162"/>
      <c r="D192" s="190"/>
      <c r="E192" s="190"/>
      <c r="F192" s="189"/>
      <c r="G192" s="191"/>
      <c r="H192" s="267">
        <f t="shared" si="11"/>
        <v>0</v>
      </c>
    </row>
    <row r="193" spans="1:8" hidden="1">
      <c r="A193" s="188">
        <v>190</v>
      </c>
      <c r="B193" s="189"/>
      <c r="C193" s="162"/>
      <c r="D193" s="190"/>
      <c r="E193" s="190"/>
      <c r="F193" s="189"/>
      <c r="G193" s="191"/>
      <c r="H193" s="267">
        <f t="shared" ref="H193:H256" si="12">(E193-D193+1)*C193</f>
        <v>0</v>
      </c>
    </row>
    <row r="194" spans="1:8" hidden="1">
      <c r="A194" s="188">
        <v>191</v>
      </c>
      <c r="B194" s="189"/>
      <c r="C194" s="162"/>
      <c r="D194" s="190"/>
      <c r="E194" s="190"/>
      <c r="F194" s="189"/>
      <c r="G194" s="191"/>
      <c r="H194" s="267">
        <f t="shared" si="12"/>
        <v>0</v>
      </c>
    </row>
    <row r="195" spans="1:8" hidden="1">
      <c r="A195" s="188">
        <v>192</v>
      </c>
      <c r="B195" s="189"/>
      <c r="C195" s="162"/>
      <c r="D195" s="190"/>
      <c r="E195" s="190"/>
      <c r="F195" s="189"/>
      <c r="G195" s="191"/>
      <c r="H195" s="267">
        <f t="shared" si="12"/>
        <v>0</v>
      </c>
    </row>
    <row r="196" spans="1:8" hidden="1">
      <c r="A196" s="188">
        <v>193</v>
      </c>
      <c r="B196" s="189"/>
      <c r="C196" s="162"/>
      <c r="D196" s="190"/>
      <c r="E196" s="190"/>
      <c r="F196" s="189"/>
      <c r="G196" s="191"/>
      <c r="H196" s="267">
        <f t="shared" si="12"/>
        <v>0</v>
      </c>
    </row>
    <row r="197" spans="1:8" hidden="1">
      <c r="A197" s="188">
        <v>194</v>
      </c>
      <c r="B197" s="189"/>
      <c r="C197" s="162"/>
      <c r="D197" s="190"/>
      <c r="E197" s="190"/>
      <c r="F197" s="189"/>
      <c r="G197" s="191"/>
      <c r="H197" s="267">
        <f t="shared" si="12"/>
        <v>0</v>
      </c>
    </row>
    <row r="198" spans="1:8" hidden="1">
      <c r="A198" s="188">
        <v>195</v>
      </c>
      <c r="B198" s="189"/>
      <c r="C198" s="162"/>
      <c r="D198" s="190"/>
      <c r="E198" s="190"/>
      <c r="F198" s="189"/>
      <c r="G198" s="191"/>
      <c r="H198" s="267">
        <f t="shared" si="12"/>
        <v>0</v>
      </c>
    </row>
    <row r="199" spans="1:8" hidden="1">
      <c r="A199" s="188">
        <v>196</v>
      </c>
      <c r="B199" s="189"/>
      <c r="C199" s="162"/>
      <c r="D199" s="190"/>
      <c r="E199" s="190"/>
      <c r="F199" s="189"/>
      <c r="G199" s="191"/>
      <c r="H199" s="267">
        <f t="shared" si="12"/>
        <v>0</v>
      </c>
    </row>
    <row r="200" spans="1:8" hidden="1">
      <c r="A200" s="188">
        <v>197</v>
      </c>
      <c r="B200" s="189"/>
      <c r="C200" s="162"/>
      <c r="D200" s="190"/>
      <c r="E200" s="190"/>
      <c r="F200" s="189"/>
      <c r="G200" s="191"/>
      <c r="H200" s="267">
        <f t="shared" si="12"/>
        <v>0</v>
      </c>
    </row>
    <row r="201" spans="1:8" hidden="1">
      <c r="A201" s="188">
        <v>198</v>
      </c>
      <c r="B201" s="189"/>
      <c r="C201" s="162"/>
      <c r="D201" s="190"/>
      <c r="E201" s="190"/>
      <c r="F201" s="189"/>
      <c r="G201" s="191"/>
      <c r="H201" s="267">
        <f t="shared" si="12"/>
        <v>0</v>
      </c>
    </row>
    <row r="202" spans="1:8" hidden="1">
      <c r="A202" s="188">
        <v>199</v>
      </c>
      <c r="B202" s="189"/>
      <c r="C202" s="162"/>
      <c r="D202" s="190"/>
      <c r="E202" s="190"/>
      <c r="F202" s="189"/>
      <c r="G202" s="191"/>
      <c r="H202" s="267">
        <f t="shared" si="12"/>
        <v>0</v>
      </c>
    </row>
    <row r="203" spans="1:8" hidden="1">
      <c r="A203" s="188">
        <v>200</v>
      </c>
      <c r="B203" s="189"/>
      <c r="C203" s="162"/>
      <c r="D203" s="190"/>
      <c r="E203" s="190"/>
      <c r="F203" s="189"/>
      <c r="G203" s="191"/>
      <c r="H203" s="267">
        <f t="shared" si="12"/>
        <v>0</v>
      </c>
    </row>
    <row r="204" spans="1:8" hidden="1">
      <c r="A204" s="188">
        <v>201</v>
      </c>
      <c r="B204" s="189"/>
      <c r="C204" s="162"/>
      <c r="D204" s="190"/>
      <c r="E204" s="190"/>
      <c r="F204" s="189"/>
      <c r="G204" s="191"/>
      <c r="H204" s="267">
        <f t="shared" si="12"/>
        <v>0</v>
      </c>
    </row>
    <row r="205" spans="1:8" hidden="1">
      <c r="A205" s="188">
        <v>202</v>
      </c>
      <c r="B205" s="189"/>
      <c r="C205" s="162"/>
      <c r="D205" s="190"/>
      <c r="E205" s="190"/>
      <c r="F205" s="189"/>
      <c r="G205" s="191"/>
      <c r="H205" s="267">
        <f t="shared" si="12"/>
        <v>0</v>
      </c>
    </row>
    <row r="206" spans="1:8" hidden="1">
      <c r="A206" s="188">
        <v>203</v>
      </c>
      <c r="B206" s="189"/>
      <c r="C206" s="162"/>
      <c r="D206" s="190"/>
      <c r="E206" s="190"/>
      <c r="F206" s="189"/>
      <c r="G206" s="191"/>
      <c r="H206" s="267">
        <f t="shared" si="12"/>
        <v>0</v>
      </c>
    </row>
    <row r="207" spans="1:8" hidden="1">
      <c r="A207" s="188">
        <v>204</v>
      </c>
      <c r="B207" s="189"/>
      <c r="C207" s="162"/>
      <c r="D207" s="190"/>
      <c r="E207" s="190"/>
      <c r="F207" s="189"/>
      <c r="G207" s="191"/>
      <c r="H207" s="267">
        <f t="shared" si="12"/>
        <v>0</v>
      </c>
    </row>
    <row r="208" spans="1:8" hidden="1">
      <c r="A208" s="188">
        <v>205</v>
      </c>
      <c r="B208" s="189"/>
      <c r="C208" s="162"/>
      <c r="D208" s="190"/>
      <c r="E208" s="190"/>
      <c r="F208" s="189"/>
      <c r="G208" s="191"/>
      <c r="H208" s="267">
        <f t="shared" si="12"/>
        <v>0</v>
      </c>
    </row>
    <row r="209" spans="1:8" hidden="1">
      <c r="A209" s="188">
        <v>206</v>
      </c>
      <c r="B209" s="189"/>
      <c r="C209" s="162"/>
      <c r="D209" s="190"/>
      <c r="E209" s="190"/>
      <c r="F209" s="189"/>
      <c r="G209" s="191"/>
      <c r="H209" s="267">
        <f t="shared" si="12"/>
        <v>0</v>
      </c>
    </row>
    <row r="210" spans="1:8" hidden="1">
      <c r="A210" s="188">
        <v>207</v>
      </c>
      <c r="B210" s="189"/>
      <c r="C210" s="162"/>
      <c r="D210" s="190"/>
      <c r="E210" s="190"/>
      <c r="F210" s="189"/>
      <c r="G210" s="191"/>
      <c r="H210" s="267">
        <f t="shared" si="12"/>
        <v>0</v>
      </c>
    </row>
    <row r="211" spans="1:8" hidden="1">
      <c r="A211" s="188">
        <v>208</v>
      </c>
      <c r="B211" s="189"/>
      <c r="C211" s="162"/>
      <c r="D211" s="190"/>
      <c r="E211" s="190"/>
      <c r="F211" s="189"/>
      <c r="G211" s="191"/>
      <c r="H211" s="267">
        <f t="shared" si="12"/>
        <v>0</v>
      </c>
    </row>
    <row r="212" spans="1:8" hidden="1">
      <c r="A212" s="188">
        <v>209</v>
      </c>
      <c r="B212" s="189"/>
      <c r="C212" s="162"/>
      <c r="D212" s="190"/>
      <c r="E212" s="190"/>
      <c r="F212" s="189"/>
      <c r="G212" s="191"/>
      <c r="H212" s="267">
        <f t="shared" si="12"/>
        <v>0</v>
      </c>
    </row>
    <row r="213" spans="1:8" hidden="1">
      <c r="A213" s="188">
        <v>210</v>
      </c>
      <c r="B213" s="189"/>
      <c r="C213" s="162"/>
      <c r="D213" s="190"/>
      <c r="E213" s="190"/>
      <c r="F213" s="189"/>
      <c r="G213" s="191"/>
      <c r="H213" s="267">
        <f t="shared" si="12"/>
        <v>0</v>
      </c>
    </row>
    <row r="214" spans="1:8" hidden="1">
      <c r="A214" s="188">
        <v>211</v>
      </c>
      <c r="B214" s="189"/>
      <c r="C214" s="162"/>
      <c r="D214" s="190"/>
      <c r="E214" s="190"/>
      <c r="F214" s="189"/>
      <c r="G214" s="191"/>
      <c r="H214" s="267">
        <f t="shared" si="12"/>
        <v>0</v>
      </c>
    </row>
    <row r="215" spans="1:8" hidden="1">
      <c r="A215" s="188">
        <v>212</v>
      </c>
      <c r="B215" s="189"/>
      <c r="C215" s="162"/>
      <c r="D215" s="190"/>
      <c r="E215" s="190"/>
      <c r="F215" s="189"/>
      <c r="G215" s="191"/>
      <c r="H215" s="267">
        <f t="shared" si="12"/>
        <v>0</v>
      </c>
    </row>
    <row r="216" spans="1:8" hidden="1">
      <c r="A216" s="188">
        <v>213</v>
      </c>
      <c r="B216" s="189"/>
      <c r="C216" s="162"/>
      <c r="D216" s="190"/>
      <c r="E216" s="190"/>
      <c r="F216" s="189"/>
      <c r="G216" s="191"/>
      <c r="H216" s="267">
        <f t="shared" si="12"/>
        <v>0</v>
      </c>
    </row>
    <row r="217" spans="1:8" hidden="1">
      <c r="A217" s="188">
        <v>214</v>
      </c>
      <c r="B217" s="189"/>
      <c r="C217" s="162"/>
      <c r="D217" s="190"/>
      <c r="E217" s="190"/>
      <c r="F217" s="189"/>
      <c r="G217" s="191"/>
      <c r="H217" s="267">
        <f t="shared" si="12"/>
        <v>0</v>
      </c>
    </row>
    <row r="218" spans="1:8" hidden="1">
      <c r="A218" s="188">
        <v>215</v>
      </c>
      <c r="B218" s="189"/>
      <c r="C218" s="162"/>
      <c r="D218" s="190"/>
      <c r="E218" s="190"/>
      <c r="F218" s="189"/>
      <c r="G218" s="191"/>
      <c r="H218" s="267">
        <f t="shared" si="12"/>
        <v>0</v>
      </c>
    </row>
    <row r="219" spans="1:8" hidden="1">
      <c r="A219" s="188">
        <v>216</v>
      </c>
      <c r="B219" s="189"/>
      <c r="C219" s="162"/>
      <c r="D219" s="190"/>
      <c r="E219" s="190"/>
      <c r="F219" s="189"/>
      <c r="G219" s="191"/>
      <c r="H219" s="267">
        <f t="shared" si="12"/>
        <v>0</v>
      </c>
    </row>
    <row r="220" spans="1:8" hidden="1">
      <c r="A220" s="188">
        <v>217</v>
      </c>
      <c r="B220" s="189"/>
      <c r="C220" s="162"/>
      <c r="D220" s="190"/>
      <c r="E220" s="190"/>
      <c r="F220" s="189"/>
      <c r="G220" s="191"/>
      <c r="H220" s="267">
        <f t="shared" si="12"/>
        <v>0</v>
      </c>
    </row>
    <row r="221" spans="1:8" hidden="1">
      <c r="A221" s="188">
        <v>218</v>
      </c>
      <c r="B221" s="189"/>
      <c r="C221" s="162"/>
      <c r="D221" s="190"/>
      <c r="E221" s="190"/>
      <c r="F221" s="189"/>
      <c r="G221" s="191"/>
      <c r="H221" s="267">
        <f t="shared" si="12"/>
        <v>0</v>
      </c>
    </row>
    <row r="222" spans="1:8" hidden="1">
      <c r="A222" s="188">
        <v>219</v>
      </c>
      <c r="B222" s="189"/>
      <c r="C222" s="162"/>
      <c r="D222" s="190"/>
      <c r="E222" s="190"/>
      <c r="F222" s="189"/>
      <c r="G222" s="191"/>
      <c r="H222" s="267">
        <f t="shared" si="12"/>
        <v>0</v>
      </c>
    </row>
    <row r="223" spans="1:8" hidden="1">
      <c r="A223" s="188">
        <v>220</v>
      </c>
      <c r="B223" s="189"/>
      <c r="C223" s="162"/>
      <c r="D223" s="190"/>
      <c r="E223" s="190"/>
      <c r="F223" s="189"/>
      <c r="G223" s="191"/>
      <c r="H223" s="267">
        <f t="shared" si="12"/>
        <v>0</v>
      </c>
    </row>
    <row r="224" spans="1:8" hidden="1">
      <c r="A224" s="188">
        <v>221</v>
      </c>
      <c r="B224" s="189"/>
      <c r="C224" s="162"/>
      <c r="D224" s="190"/>
      <c r="E224" s="190"/>
      <c r="F224" s="189"/>
      <c r="G224" s="191"/>
      <c r="H224" s="267">
        <f t="shared" si="12"/>
        <v>0</v>
      </c>
    </row>
    <row r="225" spans="1:8" hidden="1">
      <c r="A225" s="188">
        <v>222</v>
      </c>
      <c r="B225" s="189"/>
      <c r="C225" s="162"/>
      <c r="D225" s="190"/>
      <c r="E225" s="190"/>
      <c r="F225" s="189"/>
      <c r="G225" s="191"/>
      <c r="H225" s="267">
        <f t="shared" si="12"/>
        <v>0</v>
      </c>
    </row>
    <row r="226" spans="1:8" hidden="1">
      <c r="A226" s="188">
        <v>223</v>
      </c>
      <c r="B226" s="189"/>
      <c r="C226" s="162"/>
      <c r="D226" s="190"/>
      <c r="E226" s="190"/>
      <c r="F226" s="189"/>
      <c r="G226" s="191"/>
      <c r="H226" s="267">
        <f t="shared" si="12"/>
        <v>0</v>
      </c>
    </row>
    <row r="227" spans="1:8" hidden="1">
      <c r="A227" s="188">
        <v>224</v>
      </c>
      <c r="B227" s="189"/>
      <c r="C227" s="162"/>
      <c r="D227" s="190"/>
      <c r="E227" s="190"/>
      <c r="F227" s="189"/>
      <c r="G227" s="191"/>
      <c r="H227" s="267">
        <f t="shared" si="12"/>
        <v>0</v>
      </c>
    </row>
    <row r="228" spans="1:8" hidden="1">
      <c r="A228" s="188">
        <v>225</v>
      </c>
      <c r="B228" s="189"/>
      <c r="C228" s="162"/>
      <c r="D228" s="190"/>
      <c r="E228" s="190"/>
      <c r="F228" s="189"/>
      <c r="G228" s="191"/>
      <c r="H228" s="267">
        <f t="shared" si="12"/>
        <v>0</v>
      </c>
    </row>
    <row r="229" spans="1:8" hidden="1">
      <c r="A229" s="188">
        <v>226</v>
      </c>
      <c r="B229" s="189"/>
      <c r="C229" s="162"/>
      <c r="D229" s="190"/>
      <c r="E229" s="190"/>
      <c r="F229" s="189"/>
      <c r="G229" s="191"/>
      <c r="H229" s="267">
        <f t="shared" si="12"/>
        <v>0</v>
      </c>
    </row>
    <row r="230" spans="1:8" hidden="1">
      <c r="A230" s="188">
        <v>227</v>
      </c>
      <c r="B230" s="189"/>
      <c r="C230" s="162"/>
      <c r="D230" s="190"/>
      <c r="E230" s="190"/>
      <c r="F230" s="189"/>
      <c r="G230" s="191"/>
      <c r="H230" s="267">
        <f t="shared" si="12"/>
        <v>0</v>
      </c>
    </row>
    <row r="231" spans="1:8" hidden="1">
      <c r="A231" s="188">
        <v>228</v>
      </c>
      <c r="B231" s="189"/>
      <c r="C231" s="162"/>
      <c r="D231" s="190"/>
      <c r="E231" s="190"/>
      <c r="F231" s="189"/>
      <c r="G231" s="191"/>
      <c r="H231" s="267">
        <f t="shared" si="12"/>
        <v>0</v>
      </c>
    </row>
    <row r="232" spans="1:8" hidden="1">
      <c r="A232" s="188">
        <v>229</v>
      </c>
      <c r="B232" s="189"/>
      <c r="C232" s="162"/>
      <c r="D232" s="190"/>
      <c r="E232" s="190"/>
      <c r="F232" s="189"/>
      <c r="G232" s="191"/>
      <c r="H232" s="267">
        <f t="shared" si="12"/>
        <v>0</v>
      </c>
    </row>
    <row r="233" spans="1:8" hidden="1">
      <c r="A233" s="188">
        <v>230</v>
      </c>
      <c r="B233" s="189"/>
      <c r="C233" s="162"/>
      <c r="D233" s="190"/>
      <c r="E233" s="190"/>
      <c r="F233" s="189"/>
      <c r="G233" s="191"/>
      <c r="H233" s="267">
        <f t="shared" si="12"/>
        <v>0</v>
      </c>
    </row>
    <row r="234" spans="1:8" hidden="1">
      <c r="A234" s="188">
        <v>231</v>
      </c>
      <c r="B234" s="189"/>
      <c r="C234" s="162"/>
      <c r="D234" s="190"/>
      <c r="E234" s="190"/>
      <c r="F234" s="189"/>
      <c r="G234" s="191"/>
      <c r="H234" s="267">
        <f t="shared" si="12"/>
        <v>0</v>
      </c>
    </row>
    <row r="235" spans="1:8" hidden="1">
      <c r="A235" s="188">
        <v>232</v>
      </c>
      <c r="B235" s="189"/>
      <c r="C235" s="162"/>
      <c r="D235" s="190"/>
      <c r="E235" s="190"/>
      <c r="F235" s="189"/>
      <c r="G235" s="191"/>
      <c r="H235" s="267">
        <f t="shared" si="12"/>
        <v>0</v>
      </c>
    </row>
    <row r="236" spans="1:8" hidden="1">
      <c r="A236" s="188">
        <v>233</v>
      </c>
      <c r="B236" s="189"/>
      <c r="C236" s="162"/>
      <c r="D236" s="190"/>
      <c r="E236" s="190"/>
      <c r="F236" s="189"/>
      <c r="G236" s="191"/>
      <c r="H236" s="267">
        <f t="shared" si="12"/>
        <v>0</v>
      </c>
    </row>
    <row r="237" spans="1:8" hidden="1">
      <c r="A237" s="188">
        <v>234</v>
      </c>
      <c r="B237" s="189"/>
      <c r="C237" s="162"/>
      <c r="D237" s="190"/>
      <c r="E237" s="190"/>
      <c r="F237" s="189"/>
      <c r="G237" s="191"/>
      <c r="H237" s="267">
        <f t="shared" si="12"/>
        <v>0</v>
      </c>
    </row>
    <row r="238" spans="1:8" hidden="1">
      <c r="A238" s="188">
        <v>235</v>
      </c>
      <c r="B238" s="189"/>
      <c r="C238" s="162"/>
      <c r="D238" s="190"/>
      <c r="E238" s="190"/>
      <c r="F238" s="189"/>
      <c r="G238" s="191"/>
      <c r="H238" s="267">
        <f t="shared" si="12"/>
        <v>0</v>
      </c>
    </row>
    <row r="239" spans="1:8" hidden="1">
      <c r="A239" s="188">
        <v>236</v>
      </c>
      <c r="B239" s="189"/>
      <c r="C239" s="162"/>
      <c r="D239" s="190"/>
      <c r="E239" s="190"/>
      <c r="F239" s="189"/>
      <c r="G239" s="191"/>
      <c r="H239" s="267">
        <f t="shared" si="12"/>
        <v>0</v>
      </c>
    </row>
    <row r="240" spans="1:8" hidden="1">
      <c r="A240" s="188">
        <v>237</v>
      </c>
      <c r="B240" s="189"/>
      <c r="C240" s="162"/>
      <c r="D240" s="190"/>
      <c r="E240" s="190"/>
      <c r="F240" s="189"/>
      <c r="G240" s="191"/>
      <c r="H240" s="267">
        <f t="shared" si="12"/>
        <v>0</v>
      </c>
    </row>
    <row r="241" spans="1:8" hidden="1">
      <c r="A241" s="188">
        <v>238</v>
      </c>
      <c r="B241" s="189"/>
      <c r="C241" s="162"/>
      <c r="D241" s="190"/>
      <c r="E241" s="190"/>
      <c r="F241" s="189"/>
      <c r="G241" s="191"/>
      <c r="H241" s="267">
        <f t="shared" si="12"/>
        <v>0</v>
      </c>
    </row>
    <row r="242" spans="1:8" hidden="1">
      <c r="A242" s="188">
        <v>239</v>
      </c>
      <c r="B242" s="189"/>
      <c r="C242" s="162"/>
      <c r="D242" s="190"/>
      <c r="E242" s="190"/>
      <c r="F242" s="189"/>
      <c r="G242" s="191"/>
      <c r="H242" s="267">
        <f t="shared" si="12"/>
        <v>0</v>
      </c>
    </row>
    <row r="243" spans="1:8" hidden="1">
      <c r="A243" s="188">
        <v>240</v>
      </c>
      <c r="B243" s="189"/>
      <c r="C243" s="162"/>
      <c r="D243" s="190"/>
      <c r="E243" s="190"/>
      <c r="F243" s="189"/>
      <c r="G243" s="191"/>
      <c r="H243" s="267">
        <f t="shared" si="12"/>
        <v>0</v>
      </c>
    </row>
    <row r="244" spans="1:8" hidden="1">
      <c r="A244" s="188">
        <v>241</v>
      </c>
      <c r="B244" s="189"/>
      <c r="C244" s="162"/>
      <c r="D244" s="190"/>
      <c r="E244" s="190"/>
      <c r="F244" s="189"/>
      <c r="G244" s="191"/>
      <c r="H244" s="267">
        <f t="shared" si="12"/>
        <v>0</v>
      </c>
    </row>
    <row r="245" spans="1:8" hidden="1">
      <c r="A245" s="188">
        <v>242</v>
      </c>
      <c r="B245" s="189"/>
      <c r="C245" s="162"/>
      <c r="D245" s="190"/>
      <c r="E245" s="190"/>
      <c r="F245" s="189"/>
      <c r="G245" s="191"/>
      <c r="H245" s="267">
        <f t="shared" si="12"/>
        <v>0</v>
      </c>
    </row>
    <row r="246" spans="1:8" hidden="1">
      <c r="A246" s="188">
        <v>243</v>
      </c>
      <c r="B246" s="189"/>
      <c r="C246" s="162"/>
      <c r="D246" s="190"/>
      <c r="E246" s="190"/>
      <c r="F246" s="189"/>
      <c r="G246" s="191"/>
      <c r="H246" s="267">
        <f t="shared" si="12"/>
        <v>0</v>
      </c>
    </row>
    <row r="247" spans="1:8" hidden="1">
      <c r="A247" s="188">
        <v>244</v>
      </c>
      <c r="B247" s="189"/>
      <c r="C247" s="162"/>
      <c r="D247" s="190"/>
      <c r="E247" s="190"/>
      <c r="F247" s="189"/>
      <c r="G247" s="191"/>
      <c r="H247" s="267">
        <f t="shared" si="12"/>
        <v>0</v>
      </c>
    </row>
    <row r="248" spans="1:8" hidden="1">
      <c r="A248" s="188">
        <v>245</v>
      </c>
      <c r="B248" s="189"/>
      <c r="C248" s="162"/>
      <c r="D248" s="190"/>
      <c r="E248" s="190"/>
      <c r="F248" s="189"/>
      <c r="G248" s="191"/>
      <c r="H248" s="267">
        <f t="shared" si="12"/>
        <v>0</v>
      </c>
    </row>
    <row r="249" spans="1:8" hidden="1">
      <c r="A249" s="188">
        <v>246</v>
      </c>
      <c r="B249" s="189"/>
      <c r="C249" s="162"/>
      <c r="D249" s="190"/>
      <c r="E249" s="190"/>
      <c r="F249" s="189"/>
      <c r="G249" s="191"/>
      <c r="H249" s="267">
        <f t="shared" si="12"/>
        <v>0</v>
      </c>
    </row>
    <row r="250" spans="1:8" hidden="1">
      <c r="A250" s="188">
        <v>247</v>
      </c>
      <c r="B250" s="189"/>
      <c r="C250" s="162"/>
      <c r="D250" s="190"/>
      <c r="E250" s="190"/>
      <c r="F250" s="189"/>
      <c r="G250" s="191"/>
      <c r="H250" s="267">
        <f t="shared" si="12"/>
        <v>0</v>
      </c>
    </row>
    <row r="251" spans="1:8" hidden="1">
      <c r="A251" s="188">
        <v>248</v>
      </c>
      <c r="B251" s="189"/>
      <c r="C251" s="162"/>
      <c r="D251" s="190"/>
      <c r="E251" s="190"/>
      <c r="F251" s="189"/>
      <c r="G251" s="191"/>
      <c r="H251" s="267">
        <f t="shared" si="12"/>
        <v>0</v>
      </c>
    </row>
    <row r="252" spans="1:8" hidden="1">
      <c r="A252" s="188">
        <v>249</v>
      </c>
      <c r="B252" s="189"/>
      <c r="C252" s="162"/>
      <c r="D252" s="190"/>
      <c r="E252" s="190"/>
      <c r="F252" s="189"/>
      <c r="G252" s="191"/>
      <c r="H252" s="267">
        <f t="shared" si="12"/>
        <v>0</v>
      </c>
    </row>
    <row r="253" spans="1:8" hidden="1">
      <c r="A253" s="188">
        <v>250</v>
      </c>
      <c r="B253" s="189"/>
      <c r="C253" s="162"/>
      <c r="D253" s="190"/>
      <c r="E253" s="190"/>
      <c r="F253" s="189"/>
      <c r="G253" s="191"/>
      <c r="H253" s="267">
        <f t="shared" si="12"/>
        <v>0</v>
      </c>
    </row>
    <row r="254" spans="1:8" hidden="1">
      <c r="A254" s="188">
        <v>251</v>
      </c>
      <c r="B254" s="189"/>
      <c r="C254" s="162"/>
      <c r="D254" s="190"/>
      <c r="E254" s="190"/>
      <c r="F254" s="189"/>
      <c r="G254" s="191"/>
      <c r="H254" s="267">
        <f t="shared" si="12"/>
        <v>0</v>
      </c>
    </row>
    <row r="255" spans="1:8" hidden="1">
      <c r="A255" s="188">
        <v>252</v>
      </c>
      <c r="B255" s="189"/>
      <c r="C255" s="162"/>
      <c r="D255" s="190"/>
      <c r="E255" s="190"/>
      <c r="F255" s="189"/>
      <c r="G255" s="191"/>
      <c r="H255" s="267">
        <f t="shared" si="12"/>
        <v>0</v>
      </c>
    </row>
    <row r="256" spans="1:8" hidden="1">
      <c r="A256" s="188">
        <v>253</v>
      </c>
      <c r="B256" s="189"/>
      <c r="C256" s="162"/>
      <c r="D256" s="190"/>
      <c r="E256" s="190"/>
      <c r="F256" s="189"/>
      <c r="G256" s="191"/>
      <c r="H256" s="267">
        <f t="shared" si="12"/>
        <v>0</v>
      </c>
    </row>
    <row r="257" spans="1:8" hidden="1">
      <c r="A257" s="188">
        <v>254</v>
      </c>
      <c r="B257" s="189"/>
      <c r="C257" s="162"/>
      <c r="D257" s="190"/>
      <c r="E257" s="190"/>
      <c r="F257" s="189"/>
      <c r="G257" s="191"/>
      <c r="H257" s="267">
        <f t="shared" ref="H257:H320" si="13">(E257-D257+1)*C257</f>
        <v>0</v>
      </c>
    </row>
    <row r="258" spans="1:8" hidden="1">
      <c r="A258" s="188">
        <v>255</v>
      </c>
      <c r="B258" s="189"/>
      <c r="C258" s="162"/>
      <c r="D258" s="190"/>
      <c r="E258" s="190"/>
      <c r="F258" s="189"/>
      <c r="G258" s="191"/>
      <c r="H258" s="267">
        <f t="shared" si="13"/>
        <v>0</v>
      </c>
    </row>
    <row r="259" spans="1:8" hidden="1">
      <c r="A259" s="188">
        <v>256</v>
      </c>
      <c r="B259" s="189"/>
      <c r="C259" s="162"/>
      <c r="D259" s="190"/>
      <c r="E259" s="190"/>
      <c r="F259" s="189"/>
      <c r="G259" s="191"/>
      <c r="H259" s="267">
        <f t="shared" si="13"/>
        <v>0</v>
      </c>
    </row>
    <row r="260" spans="1:8" hidden="1">
      <c r="A260" s="188">
        <v>257</v>
      </c>
      <c r="B260" s="189"/>
      <c r="C260" s="162"/>
      <c r="D260" s="190"/>
      <c r="E260" s="190"/>
      <c r="F260" s="189"/>
      <c r="G260" s="191"/>
      <c r="H260" s="267">
        <f t="shared" si="13"/>
        <v>0</v>
      </c>
    </row>
    <row r="261" spans="1:8" hidden="1">
      <c r="A261" s="188">
        <v>258</v>
      </c>
      <c r="B261" s="189"/>
      <c r="C261" s="162"/>
      <c r="D261" s="190"/>
      <c r="E261" s="190"/>
      <c r="F261" s="189"/>
      <c r="G261" s="191"/>
      <c r="H261" s="267">
        <f t="shared" si="13"/>
        <v>0</v>
      </c>
    </row>
    <row r="262" spans="1:8" hidden="1">
      <c r="A262" s="188">
        <v>259</v>
      </c>
      <c r="B262" s="189"/>
      <c r="C262" s="162"/>
      <c r="D262" s="190"/>
      <c r="E262" s="190"/>
      <c r="F262" s="189"/>
      <c r="G262" s="191"/>
      <c r="H262" s="267">
        <f t="shared" si="13"/>
        <v>0</v>
      </c>
    </row>
    <row r="263" spans="1:8" hidden="1">
      <c r="A263" s="188">
        <v>260</v>
      </c>
      <c r="B263" s="189"/>
      <c r="C263" s="162"/>
      <c r="D263" s="190"/>
      <c r="E263" s="190"/>
      <c r="F263" s="189"/>
      <c r="G263" s="191"/>
      <c r="H263" s="267">
        <f t="shared" si="13"/>
        <v>0</v>
      </c>
    </row>
    <row r="264" spans="1:8" hidden="1">
      <c r="A264" s="188">
        <v>261</v>
      </c>
      <c r="B264" s="189"/>
      <c r="C264" s="162"/>
      <c r="D264" s="190"/>
      <c r="E264" s="190"/>
      <c r="F264" s="189"/>
      <c r="G264" s="191"/>
      <c r="H264" s="267">
        <f t="shared" si="13"/>
        <v>0</v>
      </c>
    </row>
    <row r="265" spans="1:8" hidden="1">
      <c r="A265" s="188">
        <v>262</v>
      </c>
      <c r="B265" s="189"/>
      <c r="C265" s="162"/>
      <c r="D265" s="190"/>
      <c r="E265" s="190"/>
      <c r="F265" s="189"/>
      <c r="G265" s="191"/>
      <c r="H265" s="267">
        <f t="shared" si="13"/>
        <v>0</v>
      </c>
    </row>
    <row r="266" spans="1:8" hidden="1">
      <c r="A266" s="188">
        <v>263</v>
      </c>
      <c r="B266" s="189"/>
      <c r="C266" s="162"/>
      <c r="D266" s="190"/>
      <c r="E266" s="190"/>
      <c r="F266" s="189"/>
      <c r="G266" s="191"/>
      <c r="H266" s="267">
        <f t="shared" si="13"/>
        <v>0</v>
      </c>
    </row>
    <row r="267" spans="1:8" hidden="1">
      <c r="A267" s="188">
        <v>264</v>
      </c>
      <c r="B267" s="189"/>
      <c r="C267" s="162"/>
      <c r="D267" s="190"/>
      <c r="E267" s="190"/>
      <c r="F267" s="189"/>
      <c r="G267" s="191"/>
      <c r="H267" s="267">
        <f t="shared" si="13"/>
        <v>0</v>
      </c>
    </row>
    <row r="268" spans="1:8" hidden="1">
      <c r="A268" s="188">
        <v>265</v>
      </c>
      <c r="B268" s="189"/>
      <c r="C268" s="162"/>
      <c r="D268" s="190"/>
      <c r="E268" s="190"/>
      <c r="F268" s="189"/>
      <c r="G268" s="191"/>
      <c r="H268" s="267">
        <f t="shared" si="13"/>
        <v>0</v>
      </c>
    </row>
    <row r="269" spans="1:8" hidden="1">
      <c r="A269" s="188">
        <v>266</v>
      </c>
      <c r="B269" s="189"/>
      <c r="C269" s="162"/>
      <c r="D269" s="190"/>
      <c r="E269" s="190"/>
      <c r="F269" s="189"/>
      <c r="G269" s="191"/>
      <c r="H269" s="267">
        <f t="shared" si="13"/>
        <v>0</v>
      </c>
    </row>
    <row r="270" spans="1:8" hidden="1">
      <c r="A270" s="188">
        <v>267</v>
      </c>
      <c r="B270" s="189"/>
      <c r="C270" s="162"/>
      <c r="D270" s="190"/>
      <c r="E270" s="190"/>
      <c r="F270" s="189"/>
      <c r="G270" s="191"/>
      <c r="H270" s="267">
        <f t="shared" si="13"/>
        <v>0</v>
      </c>
    </row>
    <row r="271" spans="1:8" hidden="1">
      <c r="A271" s="188">
        <v>268</v>
      </c>
      <c r="B271" s="189"/>
      <c r="C271" s="162"/>
      <c r="D271" s="190"/>
      <c r="E271" s="190"/>
      <c r="F271" s="189"/>
      <c r="G271" s="191"/>
      <c r="H271" s="267">
        <f t="shared" si="13"/>
        <v>0</v>
      </c>
    </row>
    <row r="272" spans="1:8" hidden="1">
      <c r="A272" s="188">
        <v>269</v>
      </c>
      <c r="B272" s="189"/>
      <c r="C272" s="162"/>
      <c r="D272" s="190"/>
      <c r="E272" s="190"/>
      <c r="F272" s="189"/>
      <c r="G272" s="191"/>
      <c r="H272" s="267">
        <f t="shared" si="13"/>
        <v>0</v>
      </c>
    </row>
    <row r="273" spans="1:8" hidden="1">
      <c r="A273" s="188">
        <v>270</v>
      </c>
      <c r="B273" s="189"/>
      <c r="C273" s="162"/>
      <c r="D273" s="190"/>
      <c r="E273" s="190"/>
      <c r="F273" s="189"/>
      <c r="G273" s="191"/>
      <c r="H273" s="267">
        <f t="shared" si="13"/>
        <v>0</v>
      </c>
    </row>
    <row r="274" spans="1:8" hidden="1">
      <c r="A274" s="188">
        <v>271</v>
      </c>
      <c r="B274" s="189"/>
      <c r="C274" s="162"/>
      <c r="D274" s="190"/>
      <c r="E274" s="190"/>
      <c r="F274" s="189"/>
      <c r="G274" s="191"/>
      <c r="H274" s="267">
        <f t="shared" si="13"/>
        <v>0</v>
      </c>
    </row>
    <row r="275" spans="1:8" hidden="1">
      <c r="A275" s="188">
        <v>272</v>
      </c>
      <c r="B275" s="189"/>
      <c r="C275" s="162"/>
      <c r="D275" s="190"/>
      <c r="E275" s="190"/>
      <c r="F275" s="189"/>
      <c r="G275" s="191"/>
      <c r="H275" s="267">
        <f t="shared" si="13"/>
        <v>0</v>
      </c>
    </row>
    <row r="276" spans="1:8" hidden="1">
      <c r="A276" s="188">
        <v>273</v>
      </c>
      <c r="B276" s="189"/>
      <c r="C276" s="162"/>
      <c r="D276" s="190"/>
      <c r="E276" s="190"/>
      <c r="F276" s="189"/>
      <c r="G276" s="191"/>
      <c r="H276" s="267">
        <f t="shared" si="13"/>
        <v>0</v>
      </c>
    </row>
    <row r="277" spans="1:8" hidden="1">
      <c r="A277" s="188">
        <v>274</v>
      </c>
      <c r="B277" s="189"/>
      <c r="C277" s="162"/>
      <c r="D277" s="190"/>
      <c r="E277" s="190"/>
      <c r="F277" s="189"/>
      <c r="G277" s="191"/>
      <c r="H277" s="267">
        <f t="shared" si="13"/>
        <v>0</v>
      </c>
    </row>
    <row r="278" spans="1:8" hidden="1">
      <c r="A278" s="188">
        <v>275</v>
      </c>
      <c r="B278" s="189"/>
      <c r="C278" s="162"/>
      <c r="D278" s="190"/>
      <c r="E278" s="190"/>
      <c r="F278" s="189"/>
      <c r="G278" s="191"/>
      <c r="H278" s="267">
        <f t="shared" si="13"/>
        <v>0</v>
      </c>
    </row>
    <row r="279" spans="1:8" hidden="1">
      <c r="A279" s="188">
        <v>276</v>
      </c>
      <c r="B279" s="189"/>
      <c r="C279" s="162"/>
      <c r="D279" s="190"/>
      <c r="E279" s="190"/>
      <c r="F279" s="189"/>
      <c r="G279" s="191"/>
      <c r="H279" s="267">
        <f t="shared" si="13"/>
        <v>0</v>
      </c>
    </row>
    <row r="280" spans="1:8" hidden="1">
      <c r="A280" s="188">
        <v>277</v>
      </c>
      <c r="B280" s="189"/>
      <c r="C280" s="162"/>
      <c r="D280" s="190"/>
      <c r="E280" s="190"/>
      <c r="F280" s="189"/>
      <c r="G280" s="191"/>
      <c r="H280" s="267">
        <f t="shared" si="13"/>
        <v>0</v>
      </c>
    </row>
    <row r="281" spans="1:8" hidden="1">
      <c r="A281" s="188">
        <v>278</v>
      </c>
      <c r="B281" s="189"/>
      <c r="C281" s="162"/>
      <c r="D281" s="190"/>
      <c r="E281" s="190"/>
      <c r="F281" s="189"/>
      <c r="G281" s="191"/>
      <c r="H281" s="267">
        <f t="shared" si="13"/>
        <v>0</v>
      </c>
    </row>
    <row r="282" spans="1:8" hidden="1">
      <c r="A282" s="188">
        <v>279</v>
      </c>
      <c r="B282" s="189"/>
      <c r="C282" s="162"/>
      <c r="D282" s="190"/>
      <c r="E282" s="190"/>
      <c r="F282" s="189"/>
      <c r="G282" s="191"/>
      <c r="H282" s="267">
        <f t="shared" si="13"/>
        <v>0</v>
      </c>
    </row>
    <row r="283" spans="1:8" hidden="1">
      <c r="A283" s="188">
        <v>280</v>
      </c>
      <c r="B283" s="189"/>
      <c r="C283" s="162"/>
      <c r="D283" s="190"/>
      <c r="E283" s="190"/>
      <c r="F283" s="189"/>
      <c r="G283" s="191"/>
      <c r="H283" s="267">
        <f t="shared" si="13"/>
        <v>0</v>
      </c>
    </row>
    <row r="284" spans="1:8" hidden="1">
      <c r="A284" s="188">
        <v>281</v>
      </c>
      <c r="B284" s="189"/>
      <c r="C284" s="162"/>
      <c r="D284" s="190"/>
      <c r="E284" s="190"/>
      <c r="F284" s="189"/>
      <c r="G284" s="191"/>
      <c r="H284" s="267">
        <f t="shared" si="13"/>
        <v>0</v>
      </c>
    </row>
    <row r="285" spans="1:8" hidden="1">
      <c r="A285" s="188">
        <v>282</v>
      </c>
      <c r="B285" s="189"/>
      <c r="C285" s="162"/>
      <c r="D285" s="190"/>
      <c r="E285" s="190"/>
      <c r="F285" s="189"/>
      <c r="G285" s="191"/>
      <c r="H285" s="267">
        <f t="shared" si="13"/>
        <v>0</v>
      </c>
    </row>
    <row r="286" spans="1:8" hidden="1">
      <c r="A286" s="188">
        <v>283</v>
      </c>
      <c r="B286" s="189"/>
      <c r="C286" s="162"/>
      <c r="D286" s="190"/>
      <c r="E286" s="190"/>
      <c r="F286" s="189"/>
      <c r="G286" s="191"/>
      <c r="H286" s="267">
        <f t="shared" si="13"/>
        <v>0</v>
      </c>
    </row>
    <row r="287" spans="1:8" hidden="1">
      <c r="A287" s="188">
        <v>284</v>
      </c>
      <c r="B287" s="189"/>
      <c r="C287" s="162"/>
      <c r="D287" s="190"/>
      <c r="E287" s="190"/>
      <c r="F287" s="189"/>
      <c r="G287" s="191"/>
      <c r="H287" s="267">
        <f t="shared" si="13"/>
        <v>0</v>
      </c>
    </row>
    <row r="288" spans="1:8" hidden="1">
      <c r="A288" s="188">
        <v>285</v>
      </c>
      <c r="B288" s="189"/>
      <c r="C288" s="162"/>
      <c r="D288" s="190"/>
      <c r="E288" s="190"/>
      <c r="F288" s="189"/>
      <c r="G288" s="191"/>
      <c r="H288" s="267">
        <f t="shared" si="13"/>
        <v>0</v>
      </c>
    </row>
    <row r="289" spans="1:8" hidden="1">
      <c r="A289" s="188">
        <v>286</v>
      </c>
      <c r="B289" s="189"/>
      <c r="C289" s="162"/>
      <c r="D289" s="190"/>
      <c r="E289" s="190"/>
      <c r="F289" s="189"/>
      <c r="G289" s="191"/>
      <c r="H289" s="267">
        <f t="shared" si="13"/>
        <v>0</v>
      </c>
    </row>
    <row r="290" spans="1:8" hidden="1">
      <c r="A290" s="188">
        <v>287</v>
      </c>
      <c r="B290" s="189"/>
      <c r="C290" s="162"/>
      <c r="D290" s="190"/>
      <c r="E290" s="190"/>
      <c r="F290" s="189"/>
      <c r="G290" s="191"/>
      <c r="H290" s="267">
        <f t="shared" si="13"/>
        <v>0</v>
      </c>
    </row>
    <row r="291" spans="1:8" hidden="1">
      <c r="A291" s="188">
        <v>288</v>
      </c>
      <c r="B291" s="189"/>
      <c r="C291" s="162"/>
      <c r="D291" s="190"/>
      <c r="E291" s="190"/>
      <c r="F291" s="189"/>
      <c r="G291" s="191"/>
      <c r="H291" s="267">
        <f t="shared" si="13"/>
        <v>0</v>
      </c>
    </row>
    <row r="292" spans="1:8" hidden="1">
      <c r="A292" s="188">
        <v>289</v>
      </c>
      <c r="B292" s="189"/>
      <c r="C292" s="162"/>
      <c r="D292" s="190"/>
      <c r="E292" s="190"/>
      <c r="F292" s="189"/>
      <c r="G292" s="191"/>
      <c r="H292" s="267">
        <f t="shared" si="13"/>
        <v>0</v>
      </c>
    </row>
    <row r="293" spans="1:8" hidden="1">
      <c r="A293" s="188">
        <v>290</v>
      </c>
      <c r="B293" s="189"/>
      <c r="C293" s="162"/>
      <c r="D293" s="190"/>
      <c r="E293" s="190"/>
      <c r="F293" s="189"/>
      <c r="G293" s="191"/>
      <c r="H293" s="267">
        <f t="shared" si="13"/>
        <v>0</v>
      </c>
    </row>
    <row r="294" spans="1:8" hidden="1">
      <c r="A294" s="188">
        <v>291</v>
      </c>
      <c r="B294" s="189"/>
      <c r="C294" s="162"/>
      <c r="D294" s="190"/>
      <c r="E294" s="190"/>
      <c r="F294" s="189"/>
      <c r="G294" s="191"/>
      <c r="H294" s="267">
        <f t="shared" si="13"/>
        <v>0</v>
      </c>
    </row>
    <row r="295" spans="1:8" hidden="1">
      <c r="A295" s="188">
        <v>292</v>
      </c>
      <c r="B295" s="189"/>
      <c r="C295" s="162"/>
      <c r="D295" s="190"/>
      <c r="E295" s="190"/>
      <c r="F295" s="189"/>
      <c r="G295" s="191"/>
      <c r="H295" s="267">
        <f t="shared" si="13"/>
        <v>0</v>
      </c>
    </row>
    <row r="296" spans="1:8" hidden="1">
      <c r="A296" s="188">
        <v>293</v>
      </c>
      <c r="B296" s="189"/>
      <c r="C296" s="162"/>
      <c r="D296" s="190"/>
      <c r="E296" s="190"/>
      <c r="F296" s="189"/>
      <c r="G296" s="191"/>
      <c r="H296" s="267">
        <f t="shared" si="13"/>
        <v>0</v>
      </c>
    </row>
    <row r="297" spans="1:8" hidden="1">
      <c r="A297" s="188">
        <v>294</v>
      </c>
      <c r="B297" s="189"/>
      <c r="C297" s="162"/>
      <c r="D297" s="190"/>
      <c r="E297" s="190"/>
      <c r="F297" s="189"/>
      <c r="G297" s="191"/>
      <c r="H297" s="267">
        <f t="shared" si="13"/>
        <v>0</v>
      </c>
    </row>
    <row r="298" spans="1:8" hidden="1">
      <c r="A298" s="188">
        <v>295</v>
      </c>
      <c r="B298" s="189"/>
      <c r="C298" s="162"/>
      <c r="D298" s="190"/>
      <c r="E298" s="190"/>
      <c r="F298" s="189"/>
      <c r="G298" s="191"/>
      <c r="H298" s="267">
        <f t="shared" si="13"/>
        <v>0</v>
      </c>
    </row>
    <row r="299" spans="1:8" hidden="1">
      <c r="A299" s="188">
        <v>296</v>
      </c>
      <c r="B299" s="189"/>
      <c r="C299" s="162"/>
      <c r="D299" s="190"/>
      <c r="E299" s="190"/>
      <c r="F299" s="189"/>
      <c r="G299" s="191"/>
      <c r="H299" s="267">
        <f t="shared" si="13"/>
        <v>0</v>
      </c>
    </row>
    <row r="300" spans="1:8" hidden="1">
      <c r="A300" s="188">
        <v>297</v>
      </c>
      <c r="B300" s="189"/>
      <c r="C300" s="162"/>
      <c r="D300" s="190"/>
      <c r="E300" s="190"/>
      <c r="F300" s="189"/>
      <c r="G300" s="191"/>
      <c r="H300" s="267">
        <f t="shared" si="13"/>
        <v>0</v>
      </c>
    </row>
    <row r="301" spans="1:8" hidden="1">
      <c r="A301" s="188">
        <v>298</v>
      </c>
      <c r="B301" s="189"/>
      <c r="C301" s="162"/>
      <c r="D301" s="190"/>
      <c r="E301" s="190"/>
      <c r="F301" s="189"/>
      <c r="G301" s="191"/>
      <c r="H301" s="267">
        <f t="shared" si="13"/>
        <v>0</v>
      </c>
    </row>
    <row r="302" spans="1:8" hidden="1">
      <c r="A302" s="188">
        <v>299</v>
      </c>
      <c r="B302" s="189"/>
      <c r="C302" s="162"/>
      <c r="D302" s="190"/>
      <c r="E302" s="190"/>
      <c r="F302" s="189"/>
      <c r="G302" s="191"/>
      <c r="H302" s="267">
        <f t="shared" si="13"/>
        <v>0</v>
      </c>
    </row>
    <row r="303" spans="1:8" hidden="1">
      <c r="A303" s="188">
        <v>300</v>
      </c>
      <c r="B303" s="189"/>
      <c r="C303" s="162"/>
      <c r="D303" s="190"/>
      <c r="E303" s="190"/>
      <c r="F303" s="189"/>
      <c r="G303" s="191"/>
      <c r="H303" s="267">
        <f t="shared" si="13"/>
        <v>0</v>
      </c>
    </row>
    <row r="304" spans="1:8" hidden="1">
      <c r="A304" s="188">
        <v>301</v>
      </c>
      <c r="B304" s="189"/>
      <c r="C304" s="162"/>
      <c r="D304" s="190"/>
      <c r="E304" s="190"/>
      <c r="F304" s="189"/>
      <c r="G304" s="191"/>
      <c r="H304" s="267">
        <f t="shared" si="13"/>
        <v>0</v>
      </c>
    </row>
    <row r="305" spans="1:8" hidden="1">
      <c r="A305" s="188">
        <v>302</v>
      </c>
      <c r="B305" s="189"/>
      <c r="C305" s="162"/>
      <c r="D305" s="190"/>
      <c r="E305" s="190"/>
      <c r="F305" s="189"/>
      <c r="G305" s="191"/>
      <c r="H305" s="267">
        <f t="shared" si="13"/>
        <v>0</v>
      </c>
    </row>
    <row r="306" spans="1:8" hidden="1">
      <c r="A306" s="188">
        <v>303</v>
      </c>
      <c r="B306" s="189"/>
      <c r="C306" s="162"/>
      <c r="D306" s="190"/>
      <c r="E306" s="190"/>
      <c r="F306" s="189"/>
      <c r="G306" s="191"/>
      <c r="H306" s="267">
        <f t="shared" si="13"/>
        <v>0</v>
      </c>
    </row>
    <row r="307" spans="1:8" hidden="1">
      <c r="A307" s="188">
        <v>304</v>
      </c>
      <c r="B307" s="189"/>
      <c r="C307" s="162"/>
      <c r="D307" s="190"/>
      <c r="E307" s="190"/>
      <c r="F307" s="189"/>
      <c r="G307" s="191"/>
      <c r="H307" s="267">
        <f t="shared" si="13"/>
        <v>0</v>
      </c>
    </row>
    <row r="308" spans="1:8" hidden="1">
      <c r="A308" s="188">
        <v>305</v>
      </c>
      <c r="B308" s="189"/>
      <c r="C308" s="162"/>
      <c r="D308" s="190"/>
      <c r="E308" s="190"/>
      <c r="F308" s="189"/>
      <c r="G308" s="191"/>
      <c r="H308" s="267">
        <f t="shared" si="13"/>
        <v>0</v>
      </c>
    </row>
    <row r="309" spans="1:8" hidden="1">
      <c r="A309" s="188">
        <v>306</v>
      </c>
      <c r="B309" s="189"/>
      <c r="C309" s="162"/>
      <c r="D309" s="190"/>
      <c r="E309" s="190"/>
      <c r="F309" s="189"/>
      <c r="G309" s="191"/>
      <c r="H309" s="267">
        <f t="shared" si="13"/>
        <v>0</v>
      </c>
    </row>
    <row r="310" spans="1:8" hidden="1">
      <c r="A310" s="188">
        <v>307</v>
      </c>
      <c r="B310" s="189"/>
      <c r="C310" s="162"/>
      <c r="D310" s="190"/>
      <c r="E310" s="190"/>
      <c r="F310" s="189"/>
      <c r="G310" s="191"/>
      <c r="H310" s="267">
        <f t="shared" si="13"/>
        <v>0</v>
      </c>
    </row>
    <row r="311" spans="1:8" hidden="1">
      <c r="A311" s="188">
        <v>308</v>
      </c>
      <c r="B311" s="189"/>
      <c r="C311" s="162"/>
      <c r="D311" s="190"/>
      <c r="E311" s="190"/>
      <c r="F311" s="189"/>
      <c r="G311" s="191"/>
      <c r="H311" s="267">
        <f t="shared" si="13"/>
        <v>0</v>
      </c>
    </row>
    <row r="312" spans="1:8" hidden="1">
      <c r="A312" s="188">
        <v>309</v>
      </c>
      <c r="B312" s="189"/>
      <c r="C312" s="162"/>
      <c r="D312" s="190"/>
      <c r="E312" s="190"/>
      <c r="F312" s="189"/>
      <c r="G312" s="191"/>
      <c r="H312" s="267">
        <f t="shared" si="13"/>
        <v>0</v>
      </c>
    </row>
    <row r="313" spans="1:8" hidden="1">
      <c r="A313" s="188">
        <v>310</v>
      </c>
      <c r="B313" s="189"/>
      <c r="C313" s="162"/>
      <c r="D313" s="190"/>
      <c r="E313" s="190"/>
      <c r="F313" s="189"/>
      <c r="G313" s="191"/>
      <c r="H313" s="267">
        <f t="shared" si="13"/>
        <v>0</v>
      </c>
    </row>
    <row r="314" spans="1:8" hidden="1">
      <c r="A314" s="188">
        <v>311</v>
      </c>
      <c r="B314" s="189"/>
      <c r="C314" s="162"/>
      <c r="D314" s="190"/>
      <c r="E314" s="190"/>
      <c r="F314" s="189"/>
      <c r="G314" s="191"/>
      <c r="H314" s="267">
        <f t="shared" si="13"/>
        <v>0</v>
      </c>
    </row>
    <row r="315" spans="1:8" hidden="1">
      <c r="A315" s="188">
        <v>312</v>
      </c>
      <c r="B315" s="189"/>
      <c r="C315" s="162"/>
      <c r="D315" s="190"/>
      <c r="E315" s="190"/>
      <c r="F315" s="189"/>
      <c r="G315" s="191"/>
      <c r="H315" s="267">
        <f t="shared" si="13"/>
        <v>0</v>
      </c>
    </row>
    <row r="316" spans="1:8" hidden="1">
      <c r="A316" s="188">
        <v>313</v>
      </c>
      <c r="B316" s="189"/>
      <c r="C316" s="162"/>
      <c r="D316" s="190"/>
      <c r="E316" s="190"/>
      <c r="F316" s="189"/>
      <c r="G316" s="191"/>
      <c r="H316" s="267">
        <f t="shared" si="13"/>
        <v>0</v>
      </c>
    </row>
    <row r="317" spans="1:8" hidden="1">
      <c r="A317" s="188">
        <v>314</v>
      </c>
      <c r="B317" s="189"/>
      <c r="C317" s="162"/>
      <c r="D317" s="190"/>
      <c r="E317" s="190"/>
      <c r="F317" s="189"/>
      <c r="G317" s="191"/>
      <c r="H317" s="267">
        <f t="shared" si="13"/>
        <v>0</v>
      </c>
    </row>
    <row r="318" spans="1:8" hidden="1">
      <c r="A318" s="188">
        <v>315</v>
      </c>
      <c r="B318" s="189"/>
      <c r="C318" s="162"/>
      <c r="D318" s="190"/>
      <c r="E318" s="190"/>
      <c r="F318" s="189"/>
      <c r="G318" s="191"/>
      <c r="H318" s="267">
        <f t="shared" si="13"/>
        <v>0</v>
      </c>
    </row>
    <row r="319" spans="1:8" hidden="1">
      <c r="A319" s="188">
        <v>316</v>
      </c>
      <c r="B319" s="189"/>
      <c r="C319" s="162"/>
      <c r="D319" s="190"/>
      <c r="E319" s="190"/>
      <c r="F319" s="189"/>
      <c r="G319" s="191"/>
      <c r="H319" s="267">
        <f t="shared" si="13"/>
        <v>0</v>
      </c>
    </row>
    <row r="320" spans="1:8" hidden="1">
      <c r="A320" s="188">
        <v>317</v>
      </c>
      <c r="B320" s="189"/>
      <c r="C320" s="162"/>
      <c r="D320" s="190"/>
      <c r="E320" s="190"/>
      <c r="F320" s="189"/>
      <c r="G320" s="191"/>
      <c r="H320" s="267">
        <f t="shared" si="13"/>
        <v>0</v>
      </c>
    </row>
    <row r="321" spans="1:8" hidden="1">
      <c r="A321" s="188">
        <v>318</v>
      </c>
      <c r="B321" s="189"/>
      <c r="C321" s="162"/>
      <c r="D321" s="190"/>
      <c r="E321" s="190"/>
      <c r="F321" s="189"/>
      <c r="G321" s="191"/>
      <c r="H321" s="267">
        <f t="shared" ref="H321:H384" si="14">(E321-D321+1)*C321</f>
        <v>0</v>
      </c>
    </row>
    <row r="322" spans="1:8" hidden="1">
      <c r="A322" s="188">
        <v>319</v>
      </c>
      <c r="B322" s="189"/>
      <c r="C322" s="162"/>
      <c r="D322" s="190"/>
      <c r="E322" s="190"/>
      <c r="F322" s="189"/>
      <c r="G322" s="191"/>
      <c r="H322" s="267">
        <f t="shared" si="14"/>
        <v>0</v>
      </c>
    </row>
    <row r="323" spans="1:8" hidden="1">
      <c r="A323" s="188">
        <v>320</v>
      </c>
      <c r="B323" s="189"/>
      <c r="C323" s="162"/>
      <c r="D323" s="190"/>
      <c r="E323" s="190"/>
      <c r="F323" s="189"/>
      <c r="G323" s="191"/>
      <c r="H323" s="267">
        <f t="shared" si="14"/>
        <v>0</v>
      </c>
    </row>
    <row r="324" spans="1:8" hidden="1">
      <c r="A324" s="188">
        <v>321</v>
      </c>
      <c r="B324" s="189"/>
      <c r="C324" s="162"/>
      <c r="D324" s="190"/>
      <c r="E324" s="190"/>
      <c r="F324" s="189"/>
      <c r="G324" s="191"/>
      <c r="H324" s="267">
        <f t="shared" si="14"/>
        <v>0</v>
      </c>
    </row>
    <row r="325" spans="1:8" hidden="1">
      <c r="A325" s="188">
        <v>322</v>
      </c>
      <c r="B325" s="189"/>
      <c r="C325" s="162"/>
      <c r="D325" s="190"/>
      <c r="E325" s="190"/>
      <c r="F325" s="189"/>
      <c r="G325" s="191"/>
      <c r="H325" s="267">
        <f t="shared" si="14"/>
        <v>0</v>
      </c>
    </row>
    <row r="326" spans="1:8" hidden="1">
      <c r="A326" s="188">
        <v>323</v>
      </c>
      <c r="B326" s="189"/>
      <c r="C326" s="162"/>
      <c r="D326" s="190"/>
      <c r="E326" s="190"/>
      <c r="F326" s="189"/>
      <c r="G326" s="191"/>
      <c r="H326" s="267">
        <f t="shared" si="14"/>
        <v>0</v>
      </c>
    </row>
    <row r="327" spans="1:8" hidden="1">
      <c r="A327" s="188">
        <v>324</v>
      </c>
      <c r="B327" s="189"/>
      <c r="C327" s="162"/>
      <c r="D327" s="190"/>
      <c r="E327" s="190"/>
      <c r="F327" s="189"/>
      <c r="G327" s="191"/>
      <c r="H327" s="267">
        <f t="shared" si="14"/>
        <v>0</v>
      </c>
    </row>
    <row r="328" spans="1:8" hidden="1">
      <c r="A328" s="188">
        <v>325</v>
      </c>
      <c r="B328" s="189"/>
      <c r="C328" s="162"/>
      <c r="D328" s="190"/>
      <c r="E328" s="190"/>
      <c r="F328" s="189"/>
      <c r="G328" s="191"/>
      <c r="H328" s="267">
        <f t="shared" si="14"/>
        <v>0</v>
      </c>
    </row>
    <row r="329" spans="1:8" hidden="1">
      <c r="A329" s="188">
        <v>326</v>
      </c>
      <c r="B329" s="189"/>
      <c r="C329" s="162"/>
      <c r="D329" s="190"/>
      <c r="E329" s="190"/>
      <c r="F329" s="189"/>
      <c r="G329" s="191"/>
      <c r="H329" s="267">
        <f t="shared" si="14"/>
        <v>0</v>
      </c>
    </row>
    <row r="330" spans="1:8" hidden="1">
      <c r="A330" s="188">
        <v>327</v>
      </c>
      <c r="B330" s="189"/>
      <c r="C330" s="162"/>
      <c r="D330" s="190"/>
      <c r="E330" s="190"/>
      <c r="F330" s="189"/>
      <c r="G330" s="191"/>
      <c r="H330" s="267">
        <f t="shared" si="14"/>
        <v>0</v>
      </c>
    </row>
    <row r="331" spans="1:8" hidden="1">
      <c r="A331" s="188">
        <v>328</v>
      </c>
      <c r="B331" s="189"/>
      <c r="C331" s="162"/>
      <c r="D331" s="190"/>
      <c r="E331" s="190"/>
      <c r="F331" s="189"/>
      <c r="G331" s="191"/>
      <c r="H331" s="267">
        <f t="shared" si="14"/>
        <v>0</v>
      </c>
    </row>
    <row r="332" spans="1:8" hidden="1">
      <c r="A332" s="188">
        <v>329</v>
      </c>
      <c r="B332" s="189"/>
      <c r="C332" s="162"/>
      <c r="D332" s="190"/>
      <c r="E332" s="190"/>
      <c r="F332" s="189"/>
      <c r="G332" s="191"/>
      <c r="H332" s="267">
        <f t="shared" si="14"/>
        <v>0</v>
      </c>
    </row>
    <row r="333" spans="1:8" hidden="1">
      <c r="A333" s="188">
        <v>330</v>
      </c>
      <c r="B333" s="189"/>
      <c r="C333" s="162"/>
      <c r="D333" s="190"/>
      <c r="E333" s="190"/>
      <c r="F333" s="189"/>
      <c r="G333" s="191"/>
      <c r="H333" s="267">
        <f t="shared" si="14"/>
        <v>0</v>
      </c>
    </row>
    <row r="334" spans="1:8" hidden="1">
      <c r="A334" s="188">
        <v>331</v>
      </c>
      <c r="B334" s="189"/>
      <c r="C334" s="162"/>
      <c r="D334" s="190"/>
      <c r="E334" s="190"/>
      <c r="F334" s="189"/>
      <c r="G334" s="191"/>
      <c r="H334" s="267">
        <f t="shared" si="14"/>
        <v>0</v>
      </c>
    </row>
    <row r="335" spans="1:8" hidden="1">
      <c r="A335" s="188">
        <v>332</v>
      </c>
      <c r="B335" s="189"/>
      <c r="C335" s="162"/>
      <c r="D335" s="190"/>
      <c r="E335" s="190"/>
      <c r="F335" s="189"/>
      <c r="G335" s="191"/>
      <c r="H335" s="267">
        <f t="shared" si="14"/>
        <v>0</v>
      </c>
    </row>
    <row r="336" spans="1:8" hidden="1">
      <c r="A336" s="188">
        <v>333</v>
      </c>
      <c r="B336" s="189"/>
      <c r="C336" s="162"/>
      <c r="D336" s="190"/>
      <c r="E336" s="190"/>
      <c r="F336" s="189"/>
      <c r="G336" s="191"/>
      <c r="H336" s="267">
        <f t="shared" si="14"/>
        <v>0</v>
      </c>
    </row>
    <row r="337" spans="1:8" hidden="1">
      <c r="A337" s="188">
        <v>334</v>
      </c>
      <c r="B337" s="189"/>
      <c r="C337" s="162"/>
      <c r="D337" s="190"/>
      <c r="E337" s="190"/>
      <c r="F337" s="189"/>
      <c r="G337" s="191"/>
      <c r="H337" s="267">
        <f t="shared" si="14"/>
        <v>0</v>
      </c>
    </row>
    <row r="338" spans="1:8" hidden="1">
      <c r="A338" s="188">
        <v>335</v>
      </c>
      <c r="B338" s="189"/>
      <c r="C338" s="162"/>
      <c r="D338" s="190"/>
      <c r="E338" s="190"/>
      <c r="F338" s="189"/>
      <c r="G338" s="191"/>
      <c r="H338" s="267">
        <f t="shared" si="14"/>
        <v>0</v>
      </c>
    </row>
    <row r="339" spans="1:8" hidden="1">
      <c r="A339" s="188">
        <v>336</v>
      </c>
      <c r="B339" s="189"/>
      <c r="C339" s="162"/>
      <c r="D339" s="190"/>
      <c r="E339" s="190"/>
      <c r="F339" s="189"/>
      <c r="G339" s="191"/>
      <c r="H339" s="267">
        <f t="shared" si="14"/>
        <v>0</v>
      </c>
    </row>
    <row r="340" spans="1:8" hidden="1">
      <c r="A340" s="188">
        <v>337</v>
      </c>
      <c r="B340" s="189"/>
      <c r="C340" s="162"/>
      <c r="D340" s="190"/>
      <c r="E340" s="190"/>
      <c r="F340" s="189"/>
      <c r="G340" s="191"/>
      <c r="H340" s="267">
        <f t="shared" si="14"/>
        <v>0</v>
      </c>
    </row>
    <row r="341" spans="1:8" hidden="1">
      <c r="A341" s="188">
        <v>338</v>
      </c>
      <c r="B341" s="189"/>
      <c r="C341" s="162"/>
      <c r="D341" s="190"/>
      <c r="E341" s="190"/>
      <c r="F341" s="189"/>
      <c r="G341" s="191"/>
      <c r="H341" s="267">
        <f t="shared" si="14"/>
        <v>0</v>
      </c>
    </row>
    <row r="342" spans="1:8" hidden="1">
      <c r="A342" s="188">
        <v>339</v>
      </c>
      <c r="B342" s="189"/>
      <c r="C342" s="162"/>
      <c r="D342" s="190"/>
      <c r="E342" s="190"/>
      <c r="F342" s="189"/>
      <c r="G342" s="191"/>
      <c r="H342" s="267">
        <f t="shared" si="14"/>
        <v>0</v>
      </c>
    </row>
    <row r="343" spans="1:8" hidden="1">
      <c r="A343" s="188">
        <v>340</v>
      </c>
      <c r="B343" s="189"/>
      <c r="C343" s="162"/>
      <c r="D343" s="190"/>
      <c r="E343" s="190"/>
      <c r="F343" s="189"/>
      <c r="G343" s="191"/>
      <c r="H343" s="267">
        <f t="shared" si="14"/>
        <v>0</v>
      </c>
    </row>
    <row r="344" spans="1:8" hidden="1">
      <c r="A344" s="188">
        <v>341</v>
      </c>
      <c r="B344" s="189"/>
      <c r="C344" s="162"/>
      <c r="D344" s="190"/>
      <c r="E344" s="190"/>
      <c r="F344" s="189"/>
      <c r="G344" s="191"/>
      <c r="H344" s="267">
        <f t="shared" si="14"/>
        <v>0</v>
      </c>
    </row>
    <row r="345" spans="1:8" hidden="1">
      <c r="A345" s="188">
        <v>342</v>
      </c>
      <c r="B345" s="189"/>
      <c r="C345" s="162"/>
      <c r="D345" s="190"/>
      <c r="E345" s="190"/>
      <c r="F345" s="189"/>
      <c r="G345" s="191"/>
      <c r="H345" s="267">
        <f t="shared" si="14"/>
        <v>0</v>
      </c>
    </row>
    <row r="346" spans="1:8" hidden="1">
      <c r="A346" s="188">
        <v>343</v>
      </c>
      <c r="B346" s="189"/>
      <c r="C346" s="162"/>
      <c r="D346" s="190"/>
      <c r="E346" s="190"/>
      <c r="F346" s="189"/>
      <c r="G346" s="191"/>
      <c r="H346" s="267">
        <f t="shared" si="14"/>
        <v>0</v>
      </c>
    </row>
    <row r="347" spans="1:8" hidden="1">
      <c r="A347" s="188">
        <v>344</v>
      </c>
      <c r="B347" s="189"/>
      <c r="C347" s="162"/>
      <c r="D347" s="190"/>
      <c r="E347" s="190"/>
      <c r="F347" s="189"/>
      <c r="G347" s="191"/>
      <c r="H347" s="267">
        <f t="shared" si="14"/>
        <v>0</v>
      </c>
    </row>
    <row r="348" spans="1:8" hidden="1">
      <c r="A348" s="188">
        <v>345</v>
      </c>
      <c r="B348" s="189"/>
      <c r="C348" s="162"/>
      <c r="D348" s="190"/>
      <c r="E348" s="190"/>
      <c r="F348" s="189"/>
      <c r="G348" s="191"/>
      <c r="H348" s="267">
        <f t="shared" si="14"/>
        <v>0</v>
      </c>
    </row>
    <row r="349" spans="1:8" hidden="1">
      <c r="A349" s="188">
        <v>346</v>
      </c>
      <c r="B349" s="189"/>
      <c r="C349" s="162"/>
      <c r="D349" s="190"/>
      <c r="E349" s="190"/>
      <c r="F349" s="189"/>
      <c r="G349" s="191"/>
      <c r="H349" s="267">
        <f t="shared" si="14"/>
        <v>0</v>
      </c>
    </row>
    <row r="350" spans="1:8" hidden="1">
      <c r="A350" s="188">
        <v>347</v>
      </c>
      <c r="B350" s="189"/>
      <c r="C350" s="162"/>
      <c r="D350" s="190"/>
      <c r="E350" s="190"/>
      <c r="F350" s="189"/>
      <c r="G350" s="191"/>
      <c r="H350" s="267">
        <f t="shared" si="14"/>
        <v>0</v>
      </c>
    </row>
    <row r="351" spans="1:8" hidden="1">
      <c r="A351" s="188">
        <v>348</v>
      </c>
      <c r="B351" s="189"/>
      <c r="C351" s="162"/>
      <c r="D351" s="190"/>
      <c r="E351" s="190"/>
      <c r="F351" s="189"/>
      <c r="G351" s="191"/>
      <c r="H351" s="267">
        <f t="shared" si="14"/>
        <v>0</v>
      </c>
    </row>
    <row r="352" spans="1:8" hidden="1">
      <c r="A352" s="188">
        <v>349</v>
      </c>
      <c r="B352" s="189"/>
      <c r="C352" s="162"/>
      <c r="D352" s="190"/>
      <c r="E352" s="190"/>
      <c r="F352" s="189"/>
      <c r="G352" s="191"/>
      <c r="H352" s="267">
        <f t="shared" si="14"/>
        <v>0</v>
      </c>
    </row>
    <row r="353" spans="1:8" hidden="1">
      <c r="A353" s="188">
        <v>350</v>
      </c>
      <c r="B353" s="189"/>
      <c r="C353" s="162"/>
      <c r="D353" s="190"/>
      <c r="E353" s="190"/>
      <c r="F353" s="189"/>
      <c r="G353" s="191"/>
      <c r="H353" s="267">
        <f t="shared" si="14"/>
        <v>0</v>
      </c>
    </row>
    <row r="354" spans="1:8" hidden="1">
      <c r="A354" s="188">
        <v>351</v>
      </c>
      <c r="B354" s="189"/>
      <c r="C354" s="162"/>
      <c r="D354" s="190"/>
      <c r="E354" s="190"/>
      <c r="F354" s="189"/>
      <c r="G354" s="191"/>
      <c r="H354" s="267">
        <f t="shared" si="14"/>
        <v>0</v>
      </c>
    </row>
    <row r="355" spans="1:8" hidden="1">
      <c r="A355" s="188">
        <v>352</v>
      </c>
      <c r="B355" s="189"/>
      <c r="C355" s="162"/>
      <c r="D355" s="190"/>
      <c r="E355" s="190"/>
      <c r="F355" s="189"/>
      <c r="G355" s="191"/>
      <c r="H355" s="267">
        <f t="shared" si="14"/>
        <v>0</v>
      </c>
    </row>
    <row r="356" spans="1:8" hidden="1">
      <c r="A356" s="188">
        <v>353</v>
      </c>
      <c r="B356" s="189"/>
      <c r="C356" s="162"/>
      <c r="D356" s="190"/>
      <c r="E356" s="190"/>
      <c r="F356" s="189"/>
      <c r="G356" s="191"/>
      <c r="H356" s="267">
        <f t="shared" si="14"/>
        <v>0</v>
      </c>
    </row>
    <row r="357" spans="1:8" hidden="1">
      <c r="A357" s="188">
        <v>354</v>
      </c>
      <c r="B357" s="189"/>
      <c r="C357" s="162"/>
      <c r="D357" s="190"/>
      <c r="E357" s="190"/>
      <c r="F357" s="189"/>
      <c r="G357" s="191"/>
      <c r="H357" s="267">
        <f t="shared" si="14"/>
        <v>0</v>
      </c>
    </row>
    <row r="358" spans="1:8" hidden="1">
      <c r="A358" s="188">
        <v>355</v>
      </c>
      <c r="B358" s="189"/>
      <c r="C358" s="162"/>
      <c r="D358" s="190"/>
      <c r="E358" s="190"/>
      <c r="F358" s="189"/>
      <c r="G358" s="191"/>
      <c r="H358" s="267">
        <f t="shared" si="14"/>
        <v>0</v>
      </c>
    </row>
    <row r="359" spans="1:8" hidden="1">
      <c r="A359" s="188">
        <v>356</v>
      </c>
      <c r="B359" s="189"/>
      <c r="C359" s="162"/>
      <c r="D359" s="190"/>
      <c r="E359" s="190"/>
      <c r="F359" s="189"/>
      <c r="G359" s="191"/>
      <c r="H359" s="267">
        <f t="shared" si="14"/>
        <v>0</v>
      </c>
    </row>
    <row r="360" spans="1:8" hidden="1">
      <c r="A360" s="188">
        <v>357</v>
      </c>
      <c r="B360" s="189"/>
      <c r="C360" s="162"/>
      <c r="D360" s="190"/>
      <c r="E360" s="190"/>
      <c r="F360" s="189"/>
      <c r="G360" s="191"/>
      <c r="H360" s="267">
        <f t="shared" si="14"/>
        <v>0</v>
      </c>
    </row>
    <row r="361" spans="1:8" hidden="1">
      <c r="A361" s="188">
        <v>358</v>
      </c>
      <c r="B361" s="189"/>
      <c r="C361" s="162"/>
      <c r="D361" s="190"/>
      <c r="E361" s="190"/>
      <c r="F361" s="189"/>
      <c r="G361" s="191"/>
      <c r="H361" s="267">
        <f t="shared" si="14"/>
        <v>0</v>
      </c>
    </row>
    <row r="362" spans="1:8" hidden="1">
      <c r="A362" s="188">
        <v>359</v>
      </c>
      <c r="B362" s="189"/>
      <c r="C362" s="162"/>
      <c r="D362" s="190"/>
      <c r="E362" s="190"/>
      <c r="F362" s="189"/>
      <c r="G362" s="191"/>
      <c r="H362" s="267">
        <f t="shared" si="14"/>
        <v>0</v>
      </c>
    </row>
    <row r="363" spans="1:8" hidden="1">
      <c r="A363" s="188">
        <v>360</v>
      </c>
      <c r="B363" s="189"/>
      <c r="C363" s="162"/>
      <c r="D363" s="190"/>
      <c r="E363" s="190"/>
      <c r="F363" s="189"/>
      <c r="G363" s="191"/>
      <c r="H363" s="267">
        <f t="shared" si="14"/>
        <v>0</v>
      </c>
    </row>
    <row r="364" spans="1:8" hidden="1">
      <c r="A364" s="188">
        <v>361</v>
      </c>
      <c r="B364" s="189"/>
      <c r="C364" s="162"/>
      <c r="D364" s="190"/>
      <c r="E364" s="190"/>
      <c r="F364" s="189"/>
      <c r="G364" s="191"/>
      <c r="H364" s="267">
        <f t="shared" si="14"/>
        <v>0</v>
      </c>
    </row>
    <row r="365" spans="1:8" hidden="1">
      <c r="A365" s="188">
        <v>362</v>
      </c>
      <c r="B365" s="189"/>
      <c r="C365" s="162"/>
      <c r="D365" s="190"/>
      <c r="E365" s="190"/>
      <c r="F365" s="189"/>
      <c r="G365" s="191"/>
      <c r="H365" s="267">
        <f t="shared" si="14"/>
        <v>0</v>
      </c>
    </row>
    <row r="366" spans="1:8" hidden="1">
      <c r="A366" s="188">
        <v>363</v>
      </c>
      <c r="B366" s="189"/>
      <c r="C366" s="162"/>
      <c r="D366" s="190"/>
      <c r="E366" s="190"/>
      <c r="F366" s="189"/>
      <c r="G366" s="191"/>
      <c r="H366" s="267">
        <f t="shared" si="14"/>
        <v>0</v>
      </c>
    </row>
    <row r="367" spans="1:8" hidden="1">
      <c r="A367" s="188">
        <v>364</v>
      </c>
      <c r="B367" s="189"/>
      <c r="C367" s="162"/>
      <c r="D367" s="190"/>
      <c r="E367" s="190"/>
      <c r="F367" s="189"/>
      <c r="G367" s="191"/>
      <c r="H367" s="267">
        <f t="shared" si="14"/>
        <v>0</v>
      </c>
    </row>
    <row r="368" spans="1:8" hidden="1">
      <c r="A368" s="188">
        <v>365</v>
      </c>
      <c r="B368" s="189"/>
      <c r="C368" s="162"/>
      <c r="D368" s="190"/>
      <c r="E368" s="190"/>
      <c r="F368" s="189"/>
      <c r="G368" s="191"/>
      <c r="H368" s="267">
        <f t="shared" si="14"/>
        <v>0</v>
      </c>
    </row>
    <row r="369" spans="1:8" hidden="1">
      <c r="A369" s="188">
        <v>366</v>
      </c>
      <c r="B369" s="189"/>
      <c r="C369" s="162"/>
      <c r="D369" s="190"/>
      <c r="E369" s="190"/>
      <c r="F369" s="189"/>
      <c r="G369" s="191"/>
      <c r="H369" s="267">
        <f t="shared" si="14"/>
        <v>0</v>
      </c>
    </row>
    <row r="370" spans="1:8" hidden="1">
      <c r="A370" s="188">
        <v>367</v>
      </c>
      <c r="B370" s="189"/>
      <c r="C370" s="162"/>
      <c r="D370" s="190"/>
      <c r="E370" s="190"/>
      <c r="F370" s="189"/>
      <c r="G370" s="191"/>
      <c r="H370" s="267">
        <f t="shared" si="14"/>
        <v>0</v>
      </c>
    </row>
    <row r="371" spans="1:8" hidden="1">
      <c r="A371" s="188">
        <v>368</v>
      </c>
      <c r="B371" s="189"/>
      <c r="C371" s="162"/>
      <c r="D371" s="190"/>
      <c r="E371" s="190"/>
      <c r="F371" s="189"/>
      <c r="G371" s="191"/>
      <c r="H371" s="267">
        <f t="shared" si="14"/>
        <v>0</v>
      </c>
    </row>
    <row r="372" spans="1:8" hidden="1">
      <c r="A372" s="188">
        <v>369</v>
      </c>
      <c r="B372" s="189"/>
      <c r="C372" s="162"/>
      <c r="D372" s="190"/>
      <c r="E372" s="190"/>
      <c r="F372" s="189"/>
      <c r="G372" s="191"/>
      <c r="H372" s="267">
        <f t="shared" si="14"/>
        <v>0</v>
      </c>
    </row>
    <row r="373" spans="1:8" hidden="1">
      <c r="A373" s="188">
        <v>370</v>
      </c>
      <c r="B373" s="189"/>
      <c r="C373" s="162"/>
      <c r="D373" s="190"/>
      <c r="E373" s="190"/>
      <c r="F373" s="189"/>
      <c r="G373" s="191"/>
      <c r="H373" s="267">
        <f t="shared" si="14"/>
        <v>0</v>
      </c>
    </row>
    <row r="374" spans="1:8" hidden="1">
      <c r="A374" s="188">
        <v>371</v>
      </c>
      <c r="B374" s="189"/>
      <c r="C374" s="162"/>
      <c r="D374" s="190"/>
      <c r="E374" s="190"/>
      <c r="F374" s="189"/>
      <c r="G374" s="191"/>
      <c r="H374" s="267">
        <f t="shared" si="14"/>
        <v>0</v>
      </c>
    </row>
    <row r="375" spans="1:8" hidden="1">
      <c r="A375" s="188">
        <v>372</v>
      </c>
      <c r="B375" s="189"/>
      <c r="C375" s="162"/>
      <c r="D375" s="190"/>
      <c r="E375" s="190"/>
      <c r="F375" s="189"/>
      <c r="G375" s="191"/>
      <c r="H375" s="267">
        <f t="shared" si="14"/>
        <v>0</v>
      </c>
    </row>
    <row r="376" spans="1:8" hidden="1">
      <c r="A376" s="188">
        <v>373</v>
      </c>
      <c r="B376" s="189"/>
      <c r="C376" s="162"/>
      <c r="D376" s="190"/>
      <c r="E376" s="190"/>
      <c r="F376" s="189"/>
      <c r="G376" s="191"/>
      <c r="H376" s="267">
        <f t="shared" si="14"/>
        <v>0</v>
      </c>
    </row>
    <row r="377" spans="1:8" hidden="1">
      <c r="A377" s="188">
        <v>374</v>
      </c>
      <c r="B377" s="189"/>
      <c r="C377" s="162"/>
      <c r="D377" s="190"/>
      <c r="E377" s="190"/>
      <c r="F377" s="189"/>
      <c r="G377" s="191"/>
      <c r="H377" s="267">
        <f t="shared" si="14"/>
        <v>0</v>
      </c>
    </row>
    <row r="378" spans="1:8" hidden="1">
      <c r="A378" s="188">
        <v>375</v>
      </c>
      <c r="B378" s="189"/>
      <c r="C378" s="162"/>
      <c r="D378" s="190"/>
      <c r="E378" s="190"/>
      <c r="F378" s="189"/>
      <c r="G378" s="191"/>
      <c r="H378" s="267">
        <f t="shared" si="14"/>
        <v>0</v>
      </c>
    </row>
    <row r="379" spans="1:8" hidden="1">
      <c r="A379" s="188">
        <v>376</v>
      </c>
      <c r="B379" s="189"/>
      <c r="C379" s="162"/>
      <c r="D379" s="190"/>
      <c r="E379" s="190"/>
      <c r="F379" s="189"/>
      <c r="G379" s="191"/>
      <c r="H379" s="267">
        <f t="shared" si="14"/>
        <v>0</v>
      </c>
    </row>
    <row r="380" spans="1:8" hidden="1">
      <c r="A380" s="188">
        <v>377</v>
      </c>
      <c r="B380" s="189"/>
      <c r="C380" s="162"/>
      <c r="D380" s="190"/>
      <c r="E380" s="190"/>
      <c r="F380" s="189"/>
      <c r="G380" s="191"/>
      <c r="H380" s="267">
        <f t="shared" si="14"/>
        <v>0</v>
      </c>
    </row>
    <row r="381" spans="1:8" hidden="1">
      <c r="A381" s="188">
        <v>378</v>
      </c>
      <c r="B381" s="189"/>
      <c r="C381" s="162"/>
      <c r="D381" s="190"/>
      <c r="E381" s="190"/>
      <c r="F381" s="189"/>
      <c r="G381" s="191"/>
      <c r="H381" s="267">
        <f t="shared" si="14"/>
        <v>0</v>
      </c>
    </row>
    <row r="382" spans="1:8" hidden="1">
      <c r="A382" s="188">
        <v>379</v>
      </c>
      <c r="B382" s="189"/>
      <c r="C382" s="162"/>
      <c r="D382" s="190"/>
      <c r="E382" s="190"/>
      <c r="F382" s="189"/>
      <c r="G382" s="191"/>
      <c r="H382" s="267">
        <f t="shared" si="14"/>
        <v>0</v>
      </c>
    </row>
    <row r="383" spans="1:8" hidden="1">
      <c r="A383" s="188">
        <v>380</v>
      </c>
      <c r="B383" s="189"/>
      <c r="C383" s="162"/>
      <c r="D383" s="190"/>
      <c r="E383" s="190"/>
      <c r="F383" s="189"/>
      <c r="G383" s="191"/>
      <c r="H383" s="267">
        <f t="shared" si="14"/>
        <v>0</v>
      </c>
    </row>
    <row r="384" spans="1:8" hidden="1">
      <c r="A384" s="188">
        <v>381</v>
      </c>
      <c r="B384" s="189"/>
      <c r="C384" s="162"/>
      <c r="D384" s="190"/>
      <c r="E384" s="190"/>
      <c r="F384" s="189"/>
      <c r="G384" s="191"/>
      <c r="H384" s="267">
        <f t="shared" si="14"/>
        <v>0</v>
      </c>
    </row>
    <row r="385" spans="1:8" hidden="1">
      <c r="A385" s="188">
        <v>382</v>
      </c>
      <c r="B385" s="189"/>
      <c r="C385" s="162"/>
      <c r="D385" s="190"/>
      <c r="E385" s="190"/>
      <c r="F385" s="189"/>
      <c r="G385" s="191"/>
      <c r="H385" s="267">
        <f t="shared" ref="H385:H448" si="15">(E385-D385+1)*C385</f>
        <v>0</v>
      </c>
    </row>
    <row r="386" spans="1:8" hidden="1">
      <c r="A386" s="188">
        <v>383</v>
      </c>
      <c r="B386" s="189"/>
      <c r="C386" s="162"/>
      <c r="D386" s="190"/>
      <c r="E386" s="190"/>
      <c r="F386" s="189"/>
      <c r="G386" s="191"/>
      <c r="H386" s="267">
        <f t="shared" si="15"/>
        <v>0</v>
      </c>
    </row>
    <row r="387" spans="1:8" hidden="1">
      <c r="A387" s="188">
        <v>384</v>
      </c>
      <c r="B387" s="189"/>
      <c r="C387" s="162"/>
      <c r="D387" s="190"/>
      <c r="E387" s="190"/>
      <c r="F387" s="189"/>
      <c r="G387" s="191"/>
      <c r="H387" s="267">
        <f t="shared" si="15"/>
        <v>0</v>
      </c>
    </row>
    <row r="388" spans="1:8" hidden="1">
      <c r="A388" s="188">
        <v>385</v>
      </c>
      <c r="B388" s="189"/>
      <c r="C388" s="162"/>
      <c r="D388" s="190"/>
      <c r="E388" s="190"/>
      <c r="F388" s="189"/>
      <c r="G388" s="191"/>
      <c r="H388" s="267">
        <f t="shared" si="15"/>
        <v>0</v>
      </c>
    </row>
    <row r="389" spans="1:8" hidden="1">
      <c r="A389" s="188">
        <v>386</v>
      </c>
      <c r="B389" s="189"/>
      <c r="C389" s="162"/>
      <c r="D389" s="190"/>
      <c r="E389" s="190"/>
      <c r="F389" s="189"/>
      <c r="G389" s="191"/>
      <c r="H389" s="267">
        <f t="shared" si="15"/>
        <v>0</v>
      </c>
    </row>
    <row r="390" spans="1:8" hidden="1">
      <c r="A390" s="188">
        <v>387</v>
      </c>
      <c r="B390" s="189"/>
      <c r="C390" s="162"/>
      <c r="D390" s="190"/>
      <c r="E390" s="190"/>
      <c r="F390" s="189"/>
      <c r="G390" s="191"/>
      <c r="H390" s="267">
        <f t="shared" si="15"/>
        <v>0</v>
      </c>
    </row>
    <row r="391" spans="1:8" hidden="1">
      <c r="A391" s="188">
        <v>388</v>
      </c>
      <c r="B391" s="189"/>
      <c r="C391" s="162"/>
      <c r="D391" s="190"/>
      <c r="E391" s="190"/>
      <c r="F391" s="189"/>
      <c r="G391" s="191"/>
      <c r="H391" s="267">
        <f t="shared" si="15"/>
        <v>0</v>
      </c>
    </row>
    <row r="392" spans="1:8" hidden="1">
      <c r="A392" s="188">
        <v>389</v>
      </c>
      <c r="B392" s="189"/>
      <c r="C392" s="162"/>
      <c r="D392" s="190"/>
      <c r="E392" s="190"/>
      <c r="F392" s="189"/>
      <c r="G392" s="191"/>
      <c r="H392" s="267">
        <f t="shared" si="15"/>
        <v>0</v>
      </c>
    </row>
    <row r="393" spans="1:8" hidden="1">
      <c r="A393" s="188">
        <v>390</v>
      </c>
      <c r="B393" s="189"/>
      <c r="C393" s="162"/>
      <c r="D393" s="190"/>
      <c r="E393" s="190"/>
      <c r="F393" s="189"/>
      <c r="G393" s="191"/>
      <c r="H393" s="267">
        <f t="shared" si="15"/>
        <v>0</v>
      </c>
    </row>
    <row r="394" spans="1:8" hidden="1">
      <c r="A394" s="188">
        <v>391</v>
      </c>
      <c r="B394" s="189"/>
      <c r="C394" s="162"/>
      <c r="D394" s="190"/>
      <c r="E394" s="190"/>
      <c r="F394" s="189"/>
      <c r="G394" s="191"/>
      <c r="H394" s="267">
        <f t="shared" si="15"/>
        <v>0</v>
      </c>
    </row>
    <row r="395" spans="1:8" hidden="1">
      <c r="A395" s="188">
        <v>392</v>
      </c>
      <c r="B395" s="189"/>
      <c r="C395" s="162"/>
      <c r="D395" s="190"/>
      <c r="E395" s="190"/>
      <c r="F395" s="189"/>
      <c r="G395" s="191"/>
      <c r="H395" s="267">
        <f t="shared" si="15"/>
        <v>0</v>
      </c>
    </row>
    <row r="396" spans="1:8" hidden="1">
      <c r="A396" s="188">
        <v>393</v>
      </c>
      <c r="B396" s="189"/>
      <c r="C396" s="162"/>
      <c r="D396" s="190"/>
      <c r="E396" s="190"/>
      <c r="F396" s="189"/>
      <c r="G396" s="191"/>
      <c r="H396" s="267">
        <f t="shared" si="15"/>
        <v>0</v>
      </c>
    </row>
    <row r="397" spans="1:8" hidden="1">
      <c r="A397" s="188">
        <v>394</v>
      </c>
      <c r="B397" s="189"/>
      <c r="C397" s="162"/>
      <c r="D397" s="190"/>
      <c r="E397" s="190"/>
      <c r="F397" s="189"/>
      <c r="G397" s="191"/>
      <c r="H397" s="267">
        <f t="shared" si="15"/>
        <v>0</v>
      </c>
    </row>
    <row r="398" spans="1:8" hidden="1">
      <c r="A398" s="188">
        <v>395</v>
      </c>
      <c r="B398" s="189"/>
      <c r="C398" s="162"/>
      <c r="D398" s="190"/>
      <c r="E398" s="190"/>
      <c r="F398" s="189"/>
      <c r="G398" s="191"/>
      <c r="H398" s="267">
        <f t="shared" si="15"/>
        <v>0</v>
      </c>
    </row>
    <row r="399" spans="1:8" hidden="1">
      <c r="A399" s="188">
        <v>396</v>
      </c>
      <c r="B399" s="189"/>
      <c r="C399" s="162"/>
      <c r="D399" s="190"/>
      <c r="E399" s="190"/>
      <c r="F399" s="189"/>
      <c r="G399" s="191"/>
      <c r="H399" s="267">
        <f t="shared" si="15"/>
        <v>0</v>
      </c>
    </row>
    <row r="400" spans="1:8" hidden="1">
      <c r="A400" s="188">
        <v>397</v>
      </c>
      <c r="B400" s="189"/>
      <c r="C400" s="162"/>
      <c r="D400" s="190"/>
      <c r="E400" s="190"/>
      <c r="F400" s="189"/>
      <c r="G400" s="191"/>
      <c r="H400" s="267">
        <f t="shared" si="15"/>
        <v>0</v>
      </c>
    </row>
    <row r="401" spans="1:8" hidden="1">
      <c r="A401" s="188">
        <v>398</v>
      </c>
      <c r="B401" s="189"/>
      <c r="C401" s="162"/>
      <c r="D401" s="190"/>
      <c r="E401" s="190"/>
      <c r="F401" s="189"/>
      <c r="G401" s="191"/>
      <c r="H401" s="267">
        <f t="shared" si="15"/>
        <v>0</v>
      </c>
    </row>
    <row r="402" spans="1:8" hidden="1">
      <c r="A402" s="188">
        <v>399</v>
      </c>
      <c r="B402" s="189"/>
      <c r="C402" s="162"/>
      <c r="D402" s="190"/>
      <c r="E402" s="190"/>
      <c r="F402" s="189"/>
      <c r="G402" s="191"/>
      <c r="H402" s="267">
        <f t="shared" si="15"/>
        <v>0</v>
      </c>
    </row>
    <row r="403" spans="1:8" hidden="1">
      <c r="A403" s="188">
        <v>400</v>
      </c>
      <c r="B403" s="189"/>
      <c r="C403" s="162"/>
      <c r="D403" s="190"/>
      <c r="E403" s="190"/>
      <c r="F403" s="189"/>
      <c r="G403" s="191"/>
      <c r="H403" s="267">
        <f t="shared" si="15"/>
        <v>0</v>
      </c>
    </row>
    <row r="404" spans="1:8" hidden="1">
      <c r="A404" s="188">
        <v>401</v>
      </c>
      <c r="B404" s="189"/>
      <c r="C404" s="162"/>
      <c r="D404" s="190"/>
      <c r="E404" s="190"/>
      <c r="F404" s="189"/>
      <c r="G404" s="191"/>
      <c r="H404" s="267">
        <f t="shared" si="15"/>
        <v>0</v>
      </c>
    </row>
    <row r="405" spans="1:8" hidden="1">
      <c r="A405" s="188">
        <v>402</v>
      </c>
      <c r="B405" s="189"/>
      <c r="C405" s="162"/>
      <c r="D405" s="190"/>
      <c r="E405" s="190"/>
      <c r="F405" s="189"/>
      <c r="G405" s="191"/>
      <c r="H405" s="267">
        <f t="shared" si="15"/>
        <v>0</v>
      </c>
    </row>
    <row r="406" spans="1:8" hidden="1">
      <c r="A406" s="188">
        <v>403</v>
      </c>
      <c r="B406" s="189"/>
      <c r="C406" s="162"/>
      <c r="D406" s="190"/>
      <c r="E406" s="190"/>
      <c r="F406" s="189"/>
      <c r="G406" s="191"/>
      <c r="H406" s="267">
        <f t="shared" si="15"/>
        <v>0</v>
      </c>
    </row>
    <row r="407" spans="1:8" hidden="1">
      <c r="A407" s="188">
        <v>404</v>
      </c>
      <c r="B407" s="189"/>
      <c r="C407" s="162"/>
      <c r="D407" s="190"/>
      <c r="E407" s="190"/>
      <c r="F407" s="189"/>
      <c r="G407" s="191"/>
      <c r="H407" s="267">
        <f t="shared" si="15"/>
        <v>0</v>
      </c>
    </row>
    <row r="408" spans="1:8" hidden="1">
      <c r="A408" s="188">
        <v>405</v>
      </c>
      <c r="B408" s="189"/>
      <c r="C408" s="162"/>
      <c r="D408" s="190"/>
      <c r="E408" s="190"/>
      <c r="F408" s="189"/>
      <c r="G408" s="191"/>
      <c r="H408" s="267">
        <f t="shared" si="15"/>
        <v>0</v>
      </c>
    </row>
    <row r="409" spans="1:8" hidden="1">
      <c r="A409" s="188">
        <v>406</v>
      </c>
      <c r="B409" s="189"/>
      <c r="C409" s="162"/>
      <c r="D409" s="190"/>
      <c r="E409" s="190"/>
      <c r="F409" s="189"/>
      <c r="G409" s="191"/>
      <c r="H409" s="267">
        <f t="shared" si="15"/>
        <v>0</v>
      </c>
    </row>
    <row r="410" spans="1:8" hidden="1">
      <c r="A410" s="188">
        <v>407</v>
      </c>
      <c r="B410" s="189"/>
      <c r="C410" s="162"/>
      <c r="D410" s="190"/>
      <c r="E410" s="190"/>
      <c r="F410" s="189"/>
      <c r="G410" s="191"/>
      <c r="H410" s="267">
        <f t="shared" si="15"/>
        <v>0</v>
      </c>
    </row>
    <row r="411" spans="1:8" hidden="1">
      <c r="A411" s="188">
        <v>408</v>
      </c>
      <c r="B411" s="189"/>
      <c r="C411" s="162"/>
      <c r="D411" s="190"/>
      <c r="E411" s="190"/>
      <c r="F411" s="189"/>
      <c r="G411" s="191"/>
      <c r="H411" s="267">
        <f t="shared" si="15"/>
        <v>0</v>
      </c>
    </row>
    <row r="412" spans="1:8" hidden="1">
      <c r="A412" s="188">
        <v>409</v>
      </c>
      <c r="B412" s="189"/>
      <c r="C412" s="162"/>
      <c r="D412" s="190"/>
      <c r="E412" s="190"/>
      <c r="F412" s="189"/>
      <c r="G412" s="191"/>
      <c r="H412" s="267">
        <f t="shared" si="15"/>
        <v>0</v>
      </c>
    </row>
    <row r="413" spans="1:8" hidden="1">
      <c r="A413" s="188">
        <v>410</v>
      </c>
      <c r="B413" s="189"/>
      <c r="C413" s="162"/>
      <c r="D413" s="190"/>
      <c r="E413" s="190"/>
      <c r="F413" s="189"/>
      <c r="G413" s="191"/>
      <c r="H413" s="267">
        <f t="shared" si="15"/>
        <v>0</v>
      </c>
    </row>
    <row r="414" spans="1:8" hidden="1">
      <c r="A414" s="188">
        <v>411</v>
      </c>
      <c r="B414" s="189"/>
      <c r="C414" s="162"/>
      <c r="D414" s="190"/>
      <c r="E414" s="190"/>
      <c r="F414" s="189"/>
      <c r="G414" s="191"/>
      <c r="H414" s="267">
        <f t="shared" si="15"/>
        <v>0</v>
      </c>
    </row>
    <row r="415" spans="1:8" hidden="1">
      <c r="A415" s="188">
        <v>412</v>
      </c>
      <c r="B415" s="189"/>
      <c r="C415" s="162"/>
      <c r="D415" s="190"/>
      <c r="E415" s="190"/>
      <c r="F415" s="189"/>
      <c r="G415" s="191"/>
      <c r="H415" s="267">
        <f t="shared" si="15"/>
        <v>0</v>
      </c>
    </row>
    <row r="416" spans="1:8" hidden="1">
      <c r="A416" s="188">
        <v>413</v>
      </c>
      <c r="B416" s="189"/>
      <c r="C416" s="162"/>
      <c r="D416" s="190"/>
      <c r="E416" s="190"/>
      <c r="F416" s="189"/>
      <c r="G416" s="191"/>
      <c r="H416" s="267">
        <f t="shared" si="15"/>
        <v>0</v>
      </c>
    </row>
    <row r="417" spans="1:8" hidden="1">
      <c r="A417" s="188">
        <v>414</v>
      </c>
      <c r="B417" s="189"/>
      <c r="C417" s="162"/>
      <c r="D417" s="190"/>
      <c r="E417" s="190"/>
      <c r="F417" s="189"/>
      <c r="G417" s="191"/>
      <c r="H417" s="267">
        <f t="shared" si="15"/>
        <v>0</v>
      </c>
    </row>
    <row r="418" spans="1:8" hidden="1">
      <c r="A418" s="188">
        <v>415</v>
      </c>
      <c r="B418" s="189"/>
      <c r="C418" s="162"/>
      <c r="D418" s="190"/>
      <c r="E418" s="190"/>
      <c r="F418" s="189"/>
      <c r="G418" s="191"/>
      <c r="H418" s="267">
        <f t="shared" si="15"/>
        <v>0</v>
      </c>
    </row>
    <row r="419" spans="1:8" hidden="1">
      <c r="A419" s="188">
        <v>416</v>
      </c>
      <c r="B419" s="189"/>
      <c r="C419" s="162"/>
      <c r="D419" s="190"/>
      <c r="E419" s="190"/>
      <c r="F419" s="189"/>
      <c r="G419" s="191"/>
      <c r="H419" s="267">
        <f t="shared" si="15"/>
        <v>0</v>
      </c>
    </row>
    <row r="420" spans="1:8" hidden="1">
      <c r="A420" s="188">
        <v>417</v>
      </c>
      <c r="B420" s="189"/>
      <c r="C420" s="162"/>
      <c r="D420" s="190"/>
      <c r="E420" s="190"/>
      <c r="F420" s="189"/>
      <c r="G420" s="191"/>
      <c r="H420" s="267">
        <f t="shared" si="15"/>
        <v>0</v>
      </c>
    </row>
    <row r="421" spans="1:8" hidden="1">
      <c r="A421" s="188">
        <v>418</v>
      </c>
      <c r="B421" s="189"/>
      <c r="C421" s="162"/>
      <c r="D421" s="190"/>
      <c r="E421" s="190"/>
      <c r="F421" s="189"/>
      <c r="G421" s="191"/>
      <c r="H421" s="267">
        <f t="shared" si="15"/>
        <v>0</v>
      </c>
    </row>
    <row r="422" spans="1:8" hidden="1">
      <c r="A422" s="188">
        <v>419</v>
      </c>
      <c r="B422" s="189"/>
      <c r="C422" s="162"/>
      <c r="D422" s="190"/>
      <c r="E422" s="190"/>
      <c r="F422" s="189"/>
      <c r="G422" s="191"/>
      <c r="H422" s="267">
        <f t="shared" si="15"/>
        <v>0</v>
      </c>
    </row>
    <row r="423" spans="1:8" hidden="1">
      <c r="A423" s="188">
        <v>420</v>
      </c>
      <c r="B423" s="189"/>
      <c r="C423" s="162"/>
      <c r="D423" s="190"/>
      <c r="E423" s="190"/>
      <c r="F423" s="189"/>
      <c r="G423" s="191"/>
      <c r="H423" s="267">
        <f t="shared" si="15"/>
        <v>0</v>
      </c>
    </row>
    <row r="424" spans="1:8" hidden="1">
      <c r="A424" s="188">
        <v>421</v>
      </c>
      <c r="B424" s="189"/>
      <c r="C424" s="162"/>
      <c r="D424" s="190"/>
      <c r="E424" s="190"/>
      <c r="F424" s="189"/>
      <c r="G424" s="191"/>
      <c r="H424" s="267">
        <f t="shared" si="15"/>
        <v>0</v>
      </c>
    </row>
    <row r="425" spans="1:8" hidden="1">
      <c r="A425" s="188">
        <v>422</v>
      </c>
      <c r="B425" s="189"/>
      <c r="C425" s="162"/>
      <c r="D425" s="190"/>
      <c r="E425" s="190"/>
      <c r="F425" s="189"/>
      <c r="G425" s="191"/>
      <c r="H425" s="267">
        <f t="shared" si="15"/>
        <v>0</v>
      </c>
    </row>
    <row r="426" spans="1:8" hidden="1">
      <c r="A426" s="188">
        <v>423</v>
      </c>
      <c r="B426" s="189"/>
      <c r="C426" s="162"/>
      <c r="D426" s="190"/>
      <c r="E426" s="190"/>
      <c r="F426" s="189"/>
      <c r="G426" s="191"/>
      <c r="H426" s="267">
        <f t="shared" si="15"/>
        <v>0</v>
      </c>
    </row>
    <row r="427" spans="1:8" hidden="1">
      <c r="A427" s="188">
        <v>424</v>
      </c>
      <c r="B427" s="189"/>
      <c r="C427" s="162"/>
      <c r="D427" s="190"/>
      <c r="E427" s="190"/>
      <c r="F427" s="189"/>
      <c r="G427" s="191"/>
      <c r="H427" s="267">
        <f t="shared" si="15"/>
        <v>0</v>
      </c>
    </row>
    <row r="428" spans="1:8" hidden="1">
      <c r="A428" s="188">
        <v>425</v>
      </c>
      <c r="B428" s="189"/>
      <c r="C428" s="162"/>
      <c r="D428" s="190"/>
      <c r="E428" s="190"/>
      <c r="F428" s="189"/>
      <c r="G428" s="191"/>
      <c r="H428" s="267">
        <f t="shared" si="15"/>
        <v>0</v>
      </c>
    </row>
    <row r="429" spans="1:8" hidden="1">
      <c r="A429" s="188">
        <v>426</v>
      </c>
      <c r="B429" s="189"/>
      <c r="C429" s="162"/>
      <c r="D429" s="190"/>
      <c r="E429" s="190"/>
      <c r="F429" s="189"/>
      <c r="G429" s="191"/>
      <c r="H429" s="267">
        <f t="shared" si="15"/>
        <v>0</v>
      </c>
    </row>
    <row r="430" spans="1:8" hidden="1">
      <c r="A430" s="188">
        <v>427</v>
      </c>
      <c r="B430" s="189"/>
      <c r="C430" s="162"/>
      <c r="D430" s="190"/>
      <c r="E430" s="190"/>
      <c r="F430" s="189"/>
      <c r="G430" s="191"/>
      <c r="H430" s="267">
        <f t="shared" si="15"/>
        <v>0</v>
      </c>
    </row>
    <row r="431" spans="1:8" hidden="1">
      <c r="A431" s="188">
        <v>428</v>
      </c>
      <c r="B431" s="189"/>
      <c r="C431" s="162"/>
      <c r="D431" s="190"/>
      <c r="E431" s="190"/>
      <c r="F431" s="189"/>
      <c r="G431" s="191"/>
      <c r="H431" s="267">
        <f t="shared" si="15"/>
        <v>0</v>
      </c>
    </row>
    <row r="432" spans="1:8" hidden="1">
      <c r="A432" s="188">
        <v>429</v>
      </c>
      <c r="B432" s="189"/>
      <c r="C432" s="162"/>
      <c r="D432" s="190"/>
      <c r="E432" s="190"/>
      <c r="F432" s="189"/>
      <c r="G432" s="191"/>
      <c r="H432" s="267">
        <f t="shared" si="15"/>
        <v>0</v>
      </c>
    </row>
    <row r="433" spans="1:8" hidden="1">
      <c r="A433" s="188">
        <v>430</v>
      </c>
      <c r="B433" s="189"/>
      <c r="C433" s="162"/>
      <c r="D433" s="190"/>
      <c r="E433" s="190"/>
      <c r="F433" s="189"/>
      <c r="G433" s="191"/>
      <c r="H433" s="267">
        <f t="shared" si="15"/>
        <v>0</v>
      </c>
    </row>
    <row r="434" spans="1:8" hidden="1">
      <c r="A434" s="188">
        <v>431</v>
      </c>
      <c r="B434" s="189"/>
      <c r="C434" s="162"/>
      <c r="D434" s="190"/>
      <c r="E434" s="190"/>
      <c r="F434" s="189"/>
      <c r="G434" s="191"/>
      <c r="H434" s="267">
        <f t="shared" si="15"/>
        <v>0</v>
      </c>
    </row>
    <row r="435" spans="1:8" hidden="1">
      <c r="A435" s="188">
        <v>432</v>
      </c>
      <c r="B435" s="189"/>
      <c r="C435" s="162"/>
      <c r="D435" s="190"/>
      <c r="E435" s="190"/>
      <c r="F435" s="189"/>
      <c r="G435" s="191"/>
      <c r="H435" s="267">
        <f t="shared" si="15"/>
        <v>0</v>
      </c>
    </row>
    <row r="436" spans="1:8" hidden="1">
      <c r="A436" s="188">
        <v>433</v>
      </c>
      <c r="B436" s="189"/>
      <c r="C436" s="162"/>
      <c r="D436" s="190"/>
      <c r="E436" s="190"/>
      <c r="F436" s="189"/>
      <c r="G436" s="191"/>
      <c r="H436" s="267">
        <f t="shared" si="15"/>
        <v>0</v>
      </c>
    </row>
    <row r="437" spans="1:8" hidden="1">
      <c r="A437" s="188">
        <v>434</v>
      </c>
      <c r="B437" s="189"/>
      <c r="C437" s="162"/>
      <c r="D437" s="190"/>
      <c r="E437" s="190"/>
      <c r="F437" s="189"/>
      <c r="G437" s="191"/>
      <c r="H437" s="267">
        <f t="shared" si="15"/>
        <v>0</v>
      </c>
    </row>
    <row r="438" spans="1:8" hidden="1">
      <c r="A438" s="188">
        <v>435</v>
      </c>
      <c r="B438" s="189"/>
      <c r="C438" s="162"/>
      <c r="D438" s="190"/>
      <c r="E438" s="190"/>
      <c r="F438" s="189"/>
      <c r="G438" s="191"/>
      <c r="H438" s="267">
        <f t="shared" si="15"/>
        <v>0</v>
      </c>
    </row>
    <row r="439" spans="1:8" hidden="1">
      <c r="A439" s="188">
        <v>436</v>
      </c>
      <c r="B439" s="189"/>
      <c r="C439" s="162"/>
      <c r="D439" s="190"/>
      <c r="E439" s="190"/>
      <c r="F439" s="189"/>
      <c r="G439" s="191"/>
      <c r="H439" s="267">
        <f t="shared" si="15"/>
        <v>0</v>
      </c>
    </row>
    <row r="440" spans="1:8" hidden="1">
      <c r="A440" s="188">
        <v>437</v>
      </c>
      <c r="B440" s="189"/>
      <c r="C440" s="162"/>
      <c r="D440" s="190"/>
      <c r="E440" s="190"/>
      <c r="F440" s="189"/>
      <c r="G440" s="191"/>
      <c r="H440" s="267">
        <f t="shared" si="15"/>
        <v>0</v>
      </c>
    </row>
    <row r="441" spans="1:8" hidden="1">
      <c r="A441" s="188">
        <v>438</v>
      </c>
      <c r="B441" s="189"/>
      <c r="C441" s="162"/>
      <c r="D441" s="190"/>
      <c r="E441" s="190"/>
      <c r="F441" s="189"/>
      <c r="G441" s="191"/>
      <c r="H441" s="267">
        <f t="shared" si="15"/>
        <v>0</v>
      </c>
    </row>
    <row r="442" spans="1:8" hidden="1">
      <c r="A442" s="188">
        <v>439</v>
      </c>
      <c r="B442" s="189"/>
      <c r="C442" s="162"/>
      <c r="D442" s="190"/>
      <c r="E442" s="190"/>
      <c r="F442" s="189"/>
      <c r="G442" s="191"/>
      <c r="H442" s="267">
        <f t="shared" si="15"/>
        <v>0</v>
      </c>
    </row>
    <row r="443" spans="1:8" hidden="1">
      <c r="A443" s="188">
        <v>440</v>
      </c>
      <c r="B443" s="189"/>
      <c r="C443" s="162"/>
      <c r="D443" s="190"/>
      <c r="E443" s="190"/>
      <c r="F443" s="189"/>
      <c r="G443" s="191"/>
      <c r="H443" s="267">
        <f t="shared" si="15"/>
        <v>0</v>
      </c>
    </row>
    <row r="444" spans="1:8" hidden="1">
      <c r="A444" s="188">
        <v>441</v>
      </c>
      <c r="B444" s="189"/>
      <c r="C444" s="162"/>
      <c r="D444" s="190"/>
      <c r="E444" s="190"/>
      <c r="F444" s="189"/>
      <c r="G444" s="191"/>
      <c r="H444" s="267">
        <f t="shared" si="15"/>
        <v>0</v>
      </c>
    </row>
    <row r="445" spans="1:8" hidden="1">
      <c r="A445" s="188">
        <v>442</v>
      </c>
      <c r="B445" s="189"/>
      <c r="C445" s="162"/>
      <c r="D445" s="190"/>
      <c r="E445" s="190"/>
      <c r="F445" s="189"/>
      <c r="G445" s="191"/>
      <c r="H445" s="267">
        <f t="shared" si="15"/>
        <v>0</v>
      </c>
    </row>
    <row r="446" spans="1:8" hidden="1">
      <c r="A446" s="188">
        <v>443</v>
      </c>
      <c r="B446" s="189"/>
      <c r="C446" s="162"/>
      <c r="D446" s="190"/>
      <c r="E446" s="190"/>
      <c r="F446" s="189"/>
      <c r="G446" s="191"/>
      <c r="H446" s="267">
        <f t="shared" si="15"/>
        <v>0</v>
      </c>
    </row>
    <row r="447" spans="1:8" hidden="1">
      <c r="A447" s="188">
        <v>444</v>
      </c>
      <c r="B447" s="189"/>
      <c r="C447" s="162"/>
      <c r="D447" s="190"/>
      <c r="E447" s="190"/>
      <c r="F447" s="189"/>
      <c r="G447" s="191"/>
      <c r="H447" s="267">
        <f t="shared" si="15"/>
        <v>0</v>
      </c>
    </row>
    <row r="448" spans="1:8" hidden="1">
      <c r="A448" s="188">
        <v>445</v>
      </c>
      <c r="B448" s="189"/>
      <c r="C448" s="162"/>
      <c r="D448" s="190"/>
      <c r="E448" s="190"/>
      <c r="F448" s="189"/>
      <c r="G448" s="191"/>
      <c r="H448" s="267">
        <f t="shared" si="15"/>
        <v>0</v>
      </c>
    </row>
    <row r="449" spans="1:8" hidden="1">
      <c r="A449" s="188">
        <v>446</v>
      </c>
      <c r="B449" s="189"/>
      <c r="C449" s="162"/>
      <c r="D449" s="190"/>
      <c r="E449" s="190"/>
      <c r="F449" s="189"/>
      <c r="G449" s="191"/>
      <c r="H449" s="267">
        <f t="shared" ref="H449:H512" si="16">(E449-D449+1)*C449</f>
        <v>0</v>
      </c>
    </row>
    <row r="450" spans="1:8" hidden="1">
      <c r="A450" s="188">
        <v>447</v>
      </c>
      <c r="B450" s="189"/>
      <c r="C450" s="162"/>
      <c r="D450" s="190"/>
      <c r="E450" s="190"/>
      <c r="F450" s="189"/>
      <c r="G450" s="191"/>
      <c r="H450" s="267">
        <f t="shared" si="16"/>
        <v>0</v>
      </c>
    </row>
    <row r="451" spans="1:8" hidden="1">
      <c r="A451" s="188">
        <v>448</v>
      </c>
      <c r="B451" s="189"/>
      <c r="C451" s="162"/>
      <c r="D451" s="190"/>
      <c r="E451" s="190"/>
      <c r="F451" s="189"/>
      <c r="G451" s="191"/>
      <c r="H451" s="267">
        <f t="shared" si="16"/>
        <v>0</v>
      </c>
    </row>
    <row r="452" spans="1:8" hidden="1">
      <c r="A452" s="188">
        <v>449</v>
      </c>
      <c r="B452" s="189"/>
      <c r="C452" s="162"/>
      <c r="D452" s="190"/>
      <c r="E452" s="190"/>
      <c r="F452" s="189"/>
      <c r="G452" s="191"/>
      <c r="H452" s="267">
        <f t="shared" si="16"/>
        <v>0</v>
      </c>
    </row>
    <row r="453" spans="1:8" hidden="1">
      <c r="A453" s="188">
        <v>450</v>
      </c>
      <c r="B453" s="189"/>
      <c r="C453" s="162"/>
      <c r="D453" s="190"/>
      <c r="E453" s="190"/>
      <c r="F453" s="189"/>
      <c r="G453" s="191"/>
      <c r="H453" s="267">
        <f t="shared" si="16"/>
        <v>0</v>
      </c>
    </row>
    <row r="454" spans="1:8" hidden="1">
      <c r="A454" s="188">
        <v>451</v>
      </c>
      <c r="B454" s="189"/>
      <c r="C454" s="162"/>
      <c r="D454" s="190"/>
      <c r="E454" s="190"/>
      <c r="F454" s="189"/>
      <c r="G454" s="191"/>
      <c r="H454" s="267">
        <f t="shared" si="16"/>
        <v>0</v>
      </c>
    </row>
    <row r="455" spans="1:8" hidden="1">
      <c r="A455" s="188">
        <v>452</v>
      </c>
      <c r="B455" s="189"/>
      <c r="C455" s="162"/>
      <c r="D455" s="190"/>
      <c r="E455" s="190"/>
      <c r="F455" s="189"/>
      <c r="G455" s="191"/>
      <c r="H455" s="267">
        <f t="shared" si="16"/>
        <v>0</v>
      </c>
    </row>
    <row r="456" spans="1:8" hidden="1">
      <c r="A456" s="188">
        <v>453</v>
      </c>
      <c r="B456" s="189"/>
      <c r="C456" s="162"/>
      <c r="D456" s="190"/>
      <c r="E456" s="190"/>
      <c r="F456" s="189"/>
      <c r="G456" s="191"/>
      <c r="H456" s="267">
        <f t="shared" si="16"/>
        <v>0</v>
      </c>
    </row>
    <row r="457" spans="1:8" hidden="1">
      <c r="A457" s="188">
        <v>454</v>
      </c>
      <c r="B457" s="189"/>
      <c r="C457" s="162"/>
      <c r="D457" s="190"/>
      <c r="E457" s="190"/>
      <c r="F457" s="189"/>
      <c r="G457" s="191"/>
      <c r="H457" s="267">
        <f t="shared" si="16"/>
        <v>0</v>
      </c>
    </row>
    <row r="458" spans="1:8" hidden="1">
      <c r="A458" s="188">
        <v>455</v>
      </c>
      <c r="B458" s="189"/>
      <c r="C458" s="162"/>
      <c r="D458" s="190"/>
      <c r="E458" s="190"/>
      <c r="F458" s="189"/>
      <c r="G458" s="191"/>
      <c r="H458" s="267">
        <f t="shared" si="16"/>
        <v>0</v>
      </c>
    </row>
    <row r="459" spans="1:8" hidden="1">
      <c r="A459" s="188">
        <v>456</v>
      </c>
      <c r="B459" s="189"/>
      <c r="C459" s="162"/>
      <c r="D459" s="190"/>
      <c r="E459" s="190"/>
      <c r="F459" s="189"/>
      <c r="G459" s="191"/>
      <c r="H459" s="267">
        <f t="shared" si="16"/>
        <v>0</v>
      </c>
    </row>
    <row r="460" spans="1:8" hidden="1">
      <c r="A460" s="188">
        <v>457</v>
      </c>
      <c r="B460" s="189"/>
      <c r="C460" s="162"/>
      <c r="D460" s="190"/>
      <c r="E460" s="190"/>
      <c r="F460" s="189"/>
      <c r="G460" s="191"/>
      <c r="H460" s="267">
        <f t="shared" si="16"/>
        <v>0</v>
      </c>
    </row>
    <row r="461" spans="1:8" hidden="1">
      <c r="A461" s="188">
        <v>458</v>
      </c>
      <c r="B461" s="189"/>
      <c r="C461" s="162"/>
      <c r="D461" s="190"/>
      <c r="E461" s="190"/>
      <c r="F461" s="189"/>
      <c r="G461" s="191"/>
      <c r="H461" s="267">
        <f t="shared" si="16"/>
        <v>0</v>
      </c>
    </row>
    <row r="462" spans="1:8" hidden="1">
      <c r="A462" s="188">
        <v>459</v>
      </c>
      <c r="B462" s="189"/>
      <c r="C462" s="162"/>
      <c r="D462" s="190"/>
      <c r="E462" s="190"/>
      <c r="F462" s="189"/>
      <c r="G462" s="191"/>
      <c r="H462" s="267">
        <f t="shared" si="16"/>
        <v>0</v>
      </c>
    </row>
    <row r="463" spans="1:8" hidden="1">
      <c r="A463" s="188">
        <v>460</v>
      </c>
      <c r="B463" s="189"/>
      <c r="C463" s="162"/>
      <c r="D463" s="190"/>
      <c r="E463" s="190"/>
      <c r="F463" s="189"/>
      <c r="G463" s="191"/>
      <c r="H463" s="267">
        <f t="shared" si="16"/>
        <v>0</v>
      </c>
    </row>
    <row r="464" spans="1:8" hidden="1">
      <c r="A464" s="188">
        <v>461</v>
      </c>
      <c r="B464" s="189"/>
      <c r="C464" s="162"/>
      <c r="D464" s="190"/>
      <c r="E464" s="190"/>
      <c r="F464" s="189"/>
      <c r="G464" s="191"/>
      <c r="H464" s="267">
        <f t="shared" si="16"/>
        <v>0</v>
      </c>
    </row>
    <row r="465" spans="1:8" hidden="1">
      <c r="A465" s="188">
        <v>462</v>
      </c>
      <c r="B465" s="189"/>
      <c r="C465" s="162"/>
      <c r="D465" s="190"/>
      <c r="E465" s="190"/>
      <c r="F465" s="189"/>
      <c r="G465" s="191"/>
      <c r="H465" s="267">
        <f t="shared" si="16"/>
        <v>0</v>
      </c>
    </row>
    <row r="466" spans="1:8" hidden="1">
      <c r="A466" s="188">
        <v>463</v>
      </c>
      <c r="B466" s="189"/>
      <c r="C466" s="162"/>
      <c r="D466" s="190"/>
      <c r="E466" s="190"/>
      <c r="F466" s="189"/>
      <c r="G466" s="191"/>
      <c r="H466" s="267">
        <f t="shared" si="16"/>
        <v>0</v>
      </c>
    </row>
    <row r="467" spans="1:8" hidden="1">
      <c r="A467" s="188">
        <v>464</v>
      </c>
      <c r="B467" s="189"/>
      <c r="C467" s="162"/>
      <c r="D467" s="190"/>
      <c r="E467" s="190"/>
      <c r="F467" s="189"/>
      <c r="G467" s="191"/>
      <c r="H467" s="267">
        <f t="shared" si="16"/>
        <v>0</v>
      </c>
    </row>
    <row r="468" spans="1:8" hidden="1">
      <c r="A468" s="188">
        <v>465</v>
      </c>
      <c r="B468" s="189"/>
      <c r="C468" s="162"/>
      <c r="D468" s="190"/>
      <c r="E468" s="190"/>
      <c r="F468" s="189"/>
      <c r="G468" s="191"/>
      <c r="H468" s="267">
        <f t="shared" si="16"/>
        <v>0</v>
      </c>
    </row>
    <row r="469" spans="1:8" hidden="1">
      <c r="A469" s="188">
        <v>466</v>
      </c>
      <c r="B469" s="189"/>
      <c r="C469" s="162"/>
      <c r="D469" s="190"/>
      <c r="E469" s="190"/>
      <c r="F469" s="189"/>
      <c r="G469" s="191"/>
      <c r="H469" s="267">
        <f t="shared" si="16"/>
        <v>0</v>
      </c>
    </row>
    <row r="470" spans="1:8" hidden="1">
      <c r="A470" s="188">
        <v>467</v>
      </c>
      <c r="B470" s="189"/>
      <c r="C470" s="162"/>
      <c r="D470" s="190"/>
      <c r="E470" s="190"/>
      <c r="F470" s="189"/>
      <c r="G470" s="191"/>
      <c r="H470" s="267">
        <f t="shared" si="16"/>
        <v>0</v>
      </c>
    </row>
    <row r="471" spans="1:8" hidden="1">
      <c r="A471" s="188">
        <v>468</v>
      </c>
      <c r="B471" s="189"/>
      <c r="C471" s="162"/>
      <c r="D471" s="190"/>
      <c r="E471" s="190"/>
      <c r="F471" s="189"/>
      <c r="G471" s="191"/>
      <c r="H471" s="267">
        <f t="shared" si="16"/>
        <v>0</v>
      </c>
    </row>
    <row r="472" spans="1:8" hidden="1">
      <c r="A472" s="188">
        <v>469</v>
      </c>
      <c r="B472" s="189"/>
      <c r="C472" s="162"/>
      <c r="D472" s="190"/>
      <c r="E472" s="190"/>
      <c r="F472" s="189"/>
      <c r="G472" s="191"/>
      <c r="H472" s="267">
        <f t="shared" si="16"/>
        <v>0</v>
      </c>
    </row>
    <row r="473" spans="1:8" hidden="1">
      <c r="A473" s="188">
        <v>470</v>
      </c>
      <c r="B473" s="189"/>
      <c r="C473" s="162"/>
      <c r="D473" s="190"/>
      <c r="E473" s="190"/>
      <c r="F473" s="189"/>
      <c r="G473" s="191"/>
      <c r="H473" s="267">
        <f t="shared" si="16"/>
        <v>0</v>
      </c>
    </row>
    <row r="474" spans="1:8" hidden="1">
      <c r="A474" s="188">
        <v>471</v>
      </c>
      <c r="B474" s="189"/>
      <c r="C474" s="162"/>
      <c r="D474" s="190"/>
      <c r="E474" s="190"/>
      <c r="F474" s="189"/>
      <c r="G474" s="191"/>
      <c r="H474" s="267">
        <f t="shared" si="16"/>
        <v>0</v>
      </c>
    </row>
    <row r="475" spans="1:8" hidden="1">
      <c r="A475" s="188">
        <v>472</v>
      </c>
      <c r="B475" s="189"/>
      <c r="C475" s="162"/>
      <c r="D475" s="190"/>
      <c r="E475" s="190"/>
      <c r="F475" s="189"/>
      <c r="G475" s="191"/>
      <c r="H475" s="267">
        <f t="shared" si="16"/>
        <v>0</v>
      </c>
    </row>
    <row r="476" spans="1:8" hidden="1">
      <c r="A476" s="188">
        <v>473</v>
      </c>
      <c r="B476" s="189"/>
      <c r="C476" s="162"/>
      <c r="D476" s="190"/>
      <c r="E476" s="190"/>
      <c r="F476" s="189"/>
      <c r="G476" s="191"/>
      <c r="H476" s="267">
        <f t="shared" si="16"/>
        <v>0</v>
      </c>
    </row>
    <row r="477" spans="1:8" hidden="1">
      <c r="A477" s="188">
        <v>474</v>
      </c>
      <c r="B477" s="189"/>
      <c r="C477" s="162"/>
      <c r="D477" s="190"/>
      <c r="E477" s="190"/>
      <c r="F477" s="189"/>
      <c r="G477" s="191"/>
      <c r="H477" s="267">
        <f t="shared" si="16"/>
        <v>0</v>
      </c>
    </row>
    <row r="478" spans="1:8" hidden="1">
      <c r="A478" s="188">
        <v>475</v>
      </c>
      <c r="B478" s="189"/>
      <c r="C478" s="162"/>
      <c r="D478" s="190"/>
      <c r="E478" s="190"/>
      <c r="F478" s="189"/>
      <c r="G478" s="191"/>
      <c r="H478" s="267">
        <f t="shared" si="16"/>
        <v>0</v>
      </c>
    </row>
    <row r="479" spans="1:8" hidden="1">
      <c r="A479" s="188">
        <v>476</v>
      </c>
      <c r="B479" s="189"/>
      <c r="C479" s="162"/>
      <c r="D479" s="190"/>
      <c r="E479" s="190"/>
      <c r="F479" s="189"/>
      <c r="G479" s="191"/>
      <c r="H479" s="267">
        <f t="shared" si="16"/>
        <v>0</v>
      </c>
    </row>
    <row r="480" spans="1:8" hidden="1">
      <c r="A480" s="188">
        <v>477</v>
      </c>
      <c r="B480" s="189"/>
      <c r="C480" s="162"/>
      <c r="D480" s="190"/>
      <c r="E480" s="190"/>
      <c r="F480" s="189"/>
      <c r="G480" s="191"/>
      <c r="H480" s="267">
        <f t="shared" si="16"/>
        <v>0</v>
      </c>
    </row>
    <row r="481" spans="1:8" hidden="1">
      <c r="A481" s="188">
        <v>478</v>
      </c>
      <c r="B481" s="189"/>
      <c r="C481" s="162"/>
      <c r="D481" s="190"/>
      <c r="E481" s="190"/>
      <c r="F481" s="189"/>
      <c r="G481" s="191"/>
      <c r="H481" s="267">
        <f t="shared" si="16"/>
        <v>0</v>
      </c>
    </row>
    <row r="482" spans="1:8" hidden="1">
      <c r="A482" s="188">
        <v>479</v>
      </c>
      <c r="B482" s="189"/>
      <c r="C482" s="162"/>
      <c r="D482" s="190"/>
      <c r="E482" s="190"/>
      <c r="F482" s="189"/>
      <c r="G482" s="191"/>
      <c r="H482" s="267">
        <f t="shared" si="16"/>
        <v>0</v>
      </c>
    </row>
    <row r="483" spans="1:8" hidden="1">
      <c r="A483" s="188">
        <v>480</v>
      </c>
      <c r="B483" s="189"/>
      <c r="C483" s="162"/>
      <c r="D483" s="190"/>
      <c r="E483" s="190"/>
      <c r="F483" s="189"/>
      <c r="G483" s="191"/>
      <c r="H483" s="267">
        <f t="shared" si="16"/>
        <v>0</v>
      </c>
    </row>
    <row r="484" spans="1:8" hidden="1">
      <c r="A484" s="188">
        <v>481</v>
      </c>
      <c r="B484" s="189"/>
      <c r="C484" s="162"/>
      <c r="D484" s="190"/>
      <c r="E484" s="190"/>
      <c r="F484" s="189"/>
      <c r="G484" s="191"/>
      <c r="H484" s="267">
        <f t="shared" si="16"/>
        <v>0</v>
      </c>
    </row>
    <row r="485" spans="1:8" hidden="1">
      <c r="A485" s="188">
        <v>482</v>
      </c>
      <c r="B485" s="189"/>
      <c r="C485" s="162"/>
      <c r="D485" s="190"/>
      <c r="E485" s="190"/>
      <c r="F485" s="189"/>
      <c r="G485" s="191"/>
      <c r="H485" s="267">
        <f t="shared" si="16"/>
        <v>0</v>
      </c>
    </row>
    <row r="486" spans="1:8" hidden="1">
      <c r="A486" s="188">
        <v>483</v>
      </c>
      <c r="B486" s="189"/>
      <c r="C486" s="162"/>
      <c r="D486" s="190"/>
      <c r="E486" s="190"/>
      <c r="F486" s="189"/>
      <c r="G486" s="191"/>
      <c r="H486" s="267">
        <f t="shared" si="16"/>
        <v>0</v>
      </c>
    </row>
    <row r="487" spans="1:8" hidden="1">
      <c r="A487" s="188">
        <v>484</v>
      </c>
      <c r="B487" s="189"/>
      <c r="C487" s="162"/>
      <c r="D487" s="190"/>
      <c r="E487" s="190"/>
      <c r="F487" s="189"/>
      <c r="G487" s="191"/>
      <c r="H487" s="267">
        <f t="shared" si="16"/>
        <v>0</v>
      </c>
    </row>
    <row r="488" spans="1:8" hidden="1">
      <c r="A488" s="188">
        <v>485</v>
      </c>
      <c r="B488" s="189"/>
      <c r="C488" s="162"/>
      <c r="D488" s="190"/>
      <c r="E488" s="190"/>
      <c r="F488" s="189"/>
      <c r="G488" s="191"/>
      <c r="H488" s="267">
        <f t="shared" si="16"/>
        <v>0</v>
      </c>
    </row>
    <row r="489" spans="1:8" hidden="1">
      <c r="A489" s="188">
        <v>486</v>
      </c>
      <c r="B489" s="189"/>
      <c r="C489" s="162"/>
      <c r="D489" s="190"/>
      <c r="E489" s="190"/>
      <c r="F489" s="189"/>
      <c r="G489" s="191"/>
      <c r="H489" s="267">
        <f t="shared" si="16"/>
        <v>0</v>
      </c>
    </row>
    <row r="490" spans="1:8" hidden="1">
      <c r="A490" s="188">
        <v>487</v>
      </c>
      <c r="B490" s="189"/>
      <c r="C490" s="162"/>
      <c r="D490" s="190"/>
      <c r="E490" s="190"/>
      <c r="F490" s="189"/>
      <c r="G490" s="191"/>
      <c r="H490" s="267">
        <f t="shared" si="16"/>
        <v>0</v>
      </c>
    </row>
    <row r="491" spans="1:8" hidden="1">
      <c r="A491" s="188">
        <v>488</v>
      </c>
      <c r="B491" s="189"/>
      <c r="C491" s="162"/>
      <c r="D491" s="190"/>
      <c r="E491" s="190"/>
      <c r="F491" s="189"/>
      <c r="G491" s="191"/>
      <c r="H491" s="267">
        <f t="shared" si="16"/>
        <v>0</v>
      </c>
    </row>
    <row r="492" spans="1:8" hidden="1">
      <c r="A492" s="188">
        <v>489</v>
      </c>
      <c r="B492" s="189"/>
      <c r="C492" s="162"/>
      <c r="D492" s="190"/>
      <c r="E492" s="190"/>
      <c r="F492" s="189"/>
      <c r="G492" s="191"/>
      <c r="H492" s="267">
        <f t="shared" si="16"/>
        <v>0</v>
      </c>
    </row>
    <row r="493" spans="1:8" hidden="1">
      <c r="A493" s="188">
        <v>490</v>
      </c>
      <c r="B493" s="189"/>
      <c r="C493" s="162"/>
      <c r="D493" s="190"/>
      <c r="E493" s="190"/>
      <c r="F493" s="189"/>
      <c r="G493" s="191"/>
      <c r="H493" s="267">
        <f t="shared" si="16"/>
        <v>0</v>
      </c>
    </row>
    <row r="494" spans="1:8" hidden="1">
      <c r="A494" s="188">
        <v>491</v>
      </c>
      <c r="B494" s="189"/>
      <c r="C494" s="162"/>
      <c r="D494" s="190"/>
      <c r="E494" s="190"/>
      <c r="F494" s="189"/>
      <c r="G494" s="191"/>
      <c r="H494" s="267">
        <f t="shared" si="16"/>
        <v>0</v>
      </c>
    </row>
    <row r="495" spans="1:8" hidden="1">
      <c r="A495" s="188">
        <v>492</v>
      </c>
      <c r="B495" s="189"/>
      <c r="C495" s="162"/>
      <c r="D495" s="190"/>
      <c r="E495" s="190"/>
      <c r="F495" s="189"/>
      <c r="G495" s="191"/>
      <c r="H495" s="267">
        <f t="shared" si="16"/>
        <v>0</v>
      </c>
    </row>
    <row r="496" spans="1:8" hidden="1">
      <c r="A496" s="188">
        <v>493</v>
      </c>
      <c r="B496" s="189"/>
      <c r="C496" s="162"/>
      <c r="D496" s="190"/>
      <c r="E496" s="190"/>
      <c r="F496" s="189"/>
      <c r="G496" s="191"/>
      <c r="H496" s="267">
        <f t="shared" si="16"/>
        <v>0</v>
      </c>
    </row>
    <row r="497" spans="1:8" hidden="1">
      <c r="A497" s="188">
        <v>494</v>
      </c>
      <c r="B497" s="189"/>
      <c r="C497" s="162"/>
      <c r="D497" s="190"/>
      <c r="E497" s="190"/>
      <c r="F497" s="189"/>
      <c r="G497" s="191"/>
      <c r="H497" s="267">
        <f t="shared" si="16"/>
        <v>0</v>
      </c>
    </row>
    <row r="498" spans="1:8" hidden="1">
      <c r="A498" s="188">
        <v>495</v>
      </c>
      <c r="B498" s="189"/>
      <c r="C498" s="162"/>
      <c r="D498" s="190"/>
      <c r="E498" s="190"/>
      <c r="F498" s="189"/>
      <c r="G498" s="191"/>
      <c r="H498" s="267">
        <f t="shared" si="16"/>
        <v>0</v>
      </c>
    </row>
    <row r="499" spans="1:8" hidden="1">
      <c r="A499" s="188">
        <v>496</v>
      </c>
      <c r="B499" s="189"/>
      <c r="C499" s="162"/>
      <c r="D499" s="190"/>
      <c r="E499" s="190"/>
      <c r="F499" s="189"/>
      <c r="G499" s="191"/>
      <c r="H499" s="267">
        <f t="shared" si="16"/>
        <v>0</v>
      </c>
    </row>
    <row r="500" spans="1:8" hidden="1">
      <c r="A500" s="188">
        <v>497</v>
      </c>
      <c r="B500" s="189"/>
      <c r="C500" s="162"/>
      <c r="D500" s="190"/>
      <c r="E500" s="190"/>
      <c r="F500" s="189"/>
      <c r="G500" s="191"/>
      <c r="H500" s="267">
        <f t="shared" si="16"/>
        <v>0</v>
      </c>
    </row>
    <row r="501" spans="1:8" hidden="1">
      <c r="A501" s="188">
        <v>498</v>
      </c>
      <c r="B501" s="189"/>
      <c r="C501" s="162"/>
      <c r="D501" s="190"/>
      <c r="E501" s="190"/>
      <c r="F501" s="189"/>
      <c r="G501" s="191"/>
      <c r="H501" s="267">
        <f t="shared" si="16"/>
        <v>0</v>
      </c>
    </row>
    <row r="502" spans="1:8" hidden="1">
      <c r="A502" s="188">
        <v>499</v>
      </c>
      <c r="B502" s="189"/>
      <c r="C502" s="162"/>
      <c r="D502" s="190"/>
      <c r="E502" s="190"/>
      <c r="F502" s="189"/>
      <c r="G502" s="191"/>
      <c r="H502" s="267">
        <f t="shared" si="16"/>
        <v>0</v>
      </c>
    </row>
    <row r="503" spans="1:8" hidden="1">
      <c r="A503" s="188">
        <v>500</v>
      </c>
      <c r="B503" s="189"/>
      <c r="C503" s="162"/>
      <c r="D503" s="190"/>
      <c r="E503" s="190"/>
      <c r="F503" s="189"/>
      <c r="G503" s="191"/>
      <c r="H503" s="267">
        <f t="shared" si="16"/>
        <v>0</v>
      </c>
    </row>
    <row r="504" spans="1:8" hidden="1">
      <c r="A504" s="188">
        <v>501</v>
      </c>
      <c r="B504" s="189"/>
      <c r="C504" s="162"/>
      <c r="D504" s="190"/>
      <c r="E504" s="190"/>
      <c r="F504" s="189"/>
      <c r="G504" s="191"/>
      <c r="H504" s="267">
        <f t="shared" si="16"/>
        <v>0</v>
      </c>
    </row>
    <row r="505" spans="1:8" hidden="1">
      <c r="A505" s="188">
        <v>502</v>
      </c>
      <c r="B505" s="189"/>
      <c r="C505" s="162"/>
      <c r="D505" s="190"/>
      <c r="E505" s="190"/>
      <c r="F505" s="189"/>
      <c r="G505" s="191"/>
      <c r="H505" s="267">
        <f t="shared" si="16"/>
        <v>0</v>
      </c>
    </row>
    <row r="506" spans="1:8" hidden="1">
      <c r="A506" s="188">
        <v>503</v>
      </c>
      <c r="B506" s="189"/>
      <c r="C506" s="162"/>
      <c r="D506" s="190"/>
      <c r="E506" s="190"/>
      <c r="F506" s="189"/>
      <c r="G506" s="191"/>
      <c r="H506" s="267">
        <f t="shared" si="16"/>
        <v>0</v>
      </c>
    </row>
    <row r="507" spans="1:8" hidden="1">
      <c r="A507" s="188">
        <v>504</v>
      </c>
      <c r="B507" s="189"/>
      <c r="C507" s="162"/>
      <c r="D507" s="190"/>
      <c r="E507" s="190"/>
      <c r="F507" s="189"/>
      <c r="G507" s="191"/>
      <c r="H507" s="267">
        <f t="shared" si="16"/>
        <v>0</v>
      </c>
    </row>
    <row r="508" spans="1:8" hidden="1">
      <c r="A508" s="188">
        <v>505</v>
      </c>
      <c r="B508" s="189"/>
      <c r="C508" s="162"/>
      <c r="D508" s="190"/>
      <c r="E508" s="190"/>
      <c r="F508" s="189"/>
      <c r="G508" s="191"/>
      <c r="H508" s="267">
        <f t="shared" si="16"/>
        <v>0</v>
      </c>
    </row>
    <row r="509" spans="1:8" hidden="1">
      <c r="A509" s="188">
        <v>506</v>
      </c>
      <c r="B509" s="189"/>
      <c r="C509" s="162"/>
      <c r="D509" s="190"/>
      <c r="E509" s="190"/>
      <c r="F509" s="189"/>
      <c r="G509" s="191"/>
      <c r="H509" s="267">
        <f t="shared" si="16"/>
        <v>0</v>
      </c>
    </row>
    <row r="510" spans="1:8" hidden="1">
      <c r="A510" s="188">
        <v>507</v>
      </c>
      <c r="B510" s="189"/>
      <c r="C510" s="162"/>
      <c r="D510" s="190"/>
      <c r="E510" s="190"/>
      <c r="F510" s="189"/>
      <c r="G510" s="191"/>
      <c r="H510" s="267">
        <f t="shared" si="16"/>
        <v>0</v>
      </c>
    </row>
    <row r="511" spans="1:8" hidden="1">
      <c r="A511" s="188">
        <v>508</v>
      </c>
      <c r="B511" s="189"/>
      <c r="C511" s="162"/>
      <c r="D511" s="190"/>
      <c r="E511" s="190"/>
      <c r="F511" s="189"/>
      <c r="G511" s="191"/>
      <c r="H511" s="267">
        <f t="shared" si="16"/>
        <v>0</v>
      </c>
    </row>
    <row r="512" spans="1:8" hidden="1">
      <c r="A512" s="188">
        <v>509</v>
      </c>
      <c r="B512" s="189"/>
      <c r="C512" s="162"/>
      <c r="D512" s="190"/>
      <c r="E512" s="190"/>
      <c r="F512" s="189"/>
      <c r="G512" s="191"/>
      <c r="H512" s="267">
        <f t="shared" si="16"/>
        <v>0</v>
      </c>
    </row>
    <row r="513" spans="1:8" hidden="1">
      <c r="A513" s="188">
        <v>510</v>
      </c>
      <c r="B513" s="189"/>
      <c r="C513" s="162"/>
      <c r="D513" s="190"/>
      <c r="E513" s="190"/>
      <c r="F513" s="189"/>
      <c r="G513" s="191"/>
      <c r="H513" s="267">
        <f t="shared" ref="H513:H576" si="17">(E513-D513+1)*C513</f>
        <v>0</v>
      </c>
    </row>
    <row r="514" spans="1:8" hidden="1">
      <c r="A514" s="188">
        <v>511</v>
      </c>
      <c r="B514" s="189"/>
      <c r="C514" s="162"/>
      <c r="D514" s="190"/>
      <c r="E514" s="190"/>
      <c r="F514" s="189"/>
      <c r="G514" s="191"/>
      <c r="H514" s="267">
        <f t="shared" si="17"/>
        <v>0</v>
      </c>
    </row>
    <row r="515" spans="1:8" hidden="1">
      <c r="A515" s="188">
        <v>512</v>
      </c>
      <c r="B515" s="189"/>
      <c r="C515" s="162"/>
      <c r="D515" s="190"/>
      <c r="E515" s="190"/>
      <c r="F515" s="189"/>
      <c r="G515" s="191"/>
      <c r="H515" s="267">
        <f t="shared" si="17"/>
        <v>0</v>
      </c>
    </row>
    <row r="516" spans="1:8" hidden="1">
      <c r="A516" s="188">
        <v>513</v>
      </c>
      <c r="B516" s="189"/>
      <c r="C516" s="162"/>
      <c r="D516" s="190"/>
      <c r="E516" s="190"/>
      <c r="F516" s="189"/>
      <c r="G516" s="191"/>
      <c r="H516" s="267">
        <f t="shared" si="17"/>
        <v>0</v>
      </c>
    </row>
    <row r="517" spans="1:8" hidden="1">
      <c r="A517" s="188">
        <v>514</v>
      </c>
      <c r="B517" s="189"/>
      <c r="C517" s="162"/>
      <c r="D517" s="190"/>
      <c r="E517" s="190"/>
      <c r="F517" s="189"/>
      <c r="G517" s="191"/>
      <c r="H517" s="267">
        <f t="shared" si="17"/>
        <v>0</v>
      </c>
    </row>
    <row r="518" spans="1:8" hidden="1">
      <c r="A518" s="188">
        <v>515</v>
      </c>
      <c r="B518" s="189"/>
      <c r="C518" s="162"/>
      <c r="D518" s="190"/>
      <c r="E518" s="190"/>
      <c r="F518" s="189"/>
      <c r="G518" s="191"/>
      <c r="H518" s="267">
        <f t="shared" si="17"/>
        <v>0</v>
      </c>
    </row>
    <row r="519" spans="1:8" hidden="1">
      <c r="A519" s="188">
        <v>516</v>
      </c>
      <c r="B519" s="189"/>
      <c r="C519" s="162"/>
      <c r="D519" s="190"/>
      <c r="E519" s="190"/>
      <c r="F519" s="189"/>
      <c r="G519" s="191"/>
      <c r="H519" s="267">
        <f t="shared" si="17"/>
        <v>0</v>
      </c>
    </row>
    <row r="520" spans="1:8" hidden="1">
      <c r="A520" s="188">
        <v>517</v>
      </c>
      <c r="B520" s="189"/>
      <c r="C520" s="162"/>
      <c r="D520" s="190"/>
      <c r="E520" s="190"/>
      <c r="F520" s="189"/>
      <c r="G520" s="191"/>
      <c r="H520" s="267">
        <f t="shared" si="17"/>
        <v>0</v>
      </c>
    </row>
    <row r="521" spans="1:8" hidden="1">
      <c r="A521" s="188">
        <v>518</v>
      </c>
      <c r="B521" s="189"/>
      <c r="C521" s="162"/>
      <c r="D521" s="190"/>
      <c r="E521" s="190"/>
      <c r="F521" s="189"/>
      <c r="G521" s="191"/>
      <c r="H521" s="267">
        <f t="shared" si="17"/>
        <v>0</v>
      </c>
    </row>
    <row r="522" spans="1:8" hidden="1">
      <c r="A522" s="188">
        <v>519</v>
      </c>
      <c r="B522" s="189"/>
      <c r="C522" s="162"/>
      <c r="D522" s="190"/>
      <c r="E522" s="190"/>
      <c r="F522" s="189"/>
      <c r="G522" s="191"/>
      <c r="H522" s="267">
        <f t="shared" si="17"/>
        <v>0</v>
      </c>
    </row>
    <row r="523" spans="1:8" hidden="1">
      <c r="A523" s="188">
        <v>520</v>
      </c>
      <c r="B523" s="189"/>
      <c r="C523" s="162"/>
      <c r="D523" s="190"/>
      <c r="E523" s="190"/>
      <c r="F523" s="189"/>
      <c r="G523" s="191"/>
      <c r="H523" s="267">
        <f t="shared" si="17"/>
        <v>0</v>
      </c>
    </row>
    <row r="524" spans="1:8" hidden="1">
      <c r="A524" s="188">
        <v>521</v>
      </c>
      <c r="B524" s="189"/>
      <c r="C524" s="162"/>
      <c r="D524" s="190"/>
      <c r="E524" s="190"/>
      <c r="F524" s="189"/>
      <c r="G524" s="191"/>
      <c r="H524" s="267">
        <f t="shared" si="17"/>
        <v>0</v>
      </c>
    </row>
    <row r="525" spans="1:8" hidden="1">
      <c r="A525" s="188">
        <v>522</v>
      </c>
      <c r="B525" s="189"/>
      <c r="C525" s="162"/>
      <c r="D525" s="190"/>
      <c r="E525" s="190"/>
      <c r="F525" s="189"/>
      <c r="G525" s="191"/>
      <c r="H525" s="267">
        <f t="shared" si="17"/>
        <v>0</v>
      </c>
    </row>
    <row r="526" spans="1:8" hidden="1">
      <c r="A526" s="188">
        <v>523</v>
      </c>
      <c r="B526" s="189"/>
      <c r="C526" s="162"/>
      <c r="D526" s="190"/>
      <c r="E526" s="190"/>
      <c r="F526" s="189"/>
      <c r="G526" s="191"/>
      <c r="H526" s="267">
        <f t="shared" si="17"/>
        <v>0</v>
      </c>
    </row>
    <row r="527" spans="1:8" hidden="1">
      <c r="A527" s="188">
        <v>524</v>
      </c>
      <c r="B527" s="189"/>
      <c r="C527" s="162"/>
      <c r="D527" s="190"/>
      <c r="E527" s="190"/>
      <c r="F527" s="189"/>
      <c r="G527" s="191"/>
      <c r="H527" s="267">
        <f t="shared" si="17"/>
        <v>0</v>
      </c>
    </row>
    <row r="528" spans="1:8" hidden="1">
      <c r="A528" s="188">
        <v>525</v>
      </c>
      <c r="B528" s="189"/>
      <c r="C528" s="162"/>
      <c r="D528" s="190"/>
      <c r="E528" s="190"/>
      <c r="F528" s="189"/>
      <c r="G528" s="191"/>
      <c r="H528" s="267">
        <f t="shared" si="17"/>
        <v>0</v>
      </c>
    </row>
    <row r="529" spans="1:8" hidden="1">
      <c r="A529" s="188">
        <v>526</v>
      </c>
      <c r="B529" s="189"/>
      <c r="C529" s="162"/>
      <c r="D529" s="190"/>
      <c r="E529" s="190"/>
      <c r="F529" s="189"/>
      <c r="G529" s="191"/>
      <c r="H529" s="267">
        <f t="shared" si="17"/>
        <v>0</v>
      </c>
    </row>
    <row r="530" spans="1:8" hidden="1">
      <c r="A530" s="188">
        <v>527</v>
      </c>
      <c r="B530" s="189"/>
      <c r="C530" s="162"/>
      <c r="D530" s="190"/>
      <c r="E530" s="190"/>
      <c r="F530" s="189"/>
      <c r="G530" s="191"/>
      <c r="H530" s="267">
        <f t="shared" si="17"/>
        <v>0</v>
      </c>
    </row>
    <row r="531" spans="1:8" hidden="1">
      <c r="A531" s="188">
        <v>528</v>
      </c>
      <c r="B531" s="189"/>
      <c r="C531" s="162"/>
      <c r="D531" s="190"/>
      <c r="E531" s="190"/>
      <c r="F531" s="189"/>
      <c r="G531" s="191"/>
      <c r="H531" s="267">
        <f t="shared" si="17"/>
        <v>0</v>
      </c>
    </row>
    <row r="532" spans="1:8" hidden="1">
      <c r="A532" s="188">
        <v>529</v>
      </c>
      <c r="B532" s="189"/>
      <c r="C532" s="162"/>
      <c r="D532" s="190"/>
      <c r="E532" s="190"/>
      <c r="F532" s="189"/>
      <c r="G532" s="191"/>
      <c r="H532" s="267">
        <f t="shared" si="17"/>
        <v>0</v>
      </c>
    </row>
    <row r="533" spans="1:8" hidden="1">
      <c r="A533" s="188">
        <v>530</v>
      </c>
      <c r="B533" s="189"/>
      <c r="C533" s="162"/>
      <c r="D533" s="190"/>
      <c r="E533" s="190"/>
      <c r="F533" s="189"/>
      <c r="G533" s="191"/>
      <c r="H533" s="267">
        <f t="shared" si="17"/>
        <v>0</v>
      </c>
    </row>
    <row r="534" spans="1:8" hidden="1">
      <c r="A534" s="188">
        <v>531</v>
      </c>
      <c r="B534" s="189"/>
      <c r="C534" s="162"/>
      <c r="D534" s="190"/>
      <c r="E534" s="190"/>
      <c r="F534" s="189"/>
      <c r="G534" s="191"/>
      <c r="H534" s="267">
        <f t="shared" si="17"/>
        <v>0</v>
      </c>
    </row>
    <row r="535" spans="1:8" hidden="1">
      <c r="A535" s="188">
        <v>532</v>
      </c>
      <c r="B535" s="189"/>
      <c r="C535" s="162"/>
      <c r="D535" s="190"/>
      <c r="E535" s="190"/>
      <c r="F535" s="189"/>
      <c r="G535" s="191"/>
      <c r="H535" s="267">
        <f t="shared" si="17"/>
        <v>0</v>
      </c>
    </row>
    <row r="536" spans="1:8" hidden="1">
      <c r="A536" s="188">
        <v>533</v>
      </c>
      <c r="B536" s="189"/>
      <c r="C536" s="162"/>
      <c r="D536" s="190"/>
      <c r="E536" s="190"/>
      <c r="F536" s="189"/>
      <c r="G536" s="191"/>
      <c r="H536" s="267">
        <f t="shared" si="17"/>
        <v>0</v>
      </c>
    </row>
    <row r="537" spans="1:8" hidden="1">
      <c r="A537" s="188">
        <v>534</v>
      </c>
      <c r="B537" s="189"/>
      <c r="C537" s="162"/>
      <c r="D537" s="190"/>
      <c r="E537" s="190"/>
      <c r="F537" s="189"/>
      <c r="G537" s="191"/>
      <c r="H537" s="267">
        <f t="shared" si="17"/>
        <v>0</v>
      </c>
    </row>
    <row r="538" spans="1:8" hidden="1">
      <c r="A538" s="188">
        <v>535</v>
      </c>
      <c r="B538" s="189"/>
      <c r="C538" s="162"/>
      <c r="D538" s="190"/>
      <c r="E538" s="190"/>
      <c r="F538" s="189"/>
      <c r="G538" s="191"/>
      <c r="H538" s="267">
        <f t="shared" si="17"/>
        <v>0</v>
      </c>
    </row>
    <row r="539" spans="1:8" hidden="1">
      <c r="A539" s="188">
        <v>536</v>
      </c>
      <c r="B539" s="189"/>
      <c r="C539" s="162"/>
      <c r="D539" s="190"/>
      <c r="E539" s="190"/>
      <c r="F539" s="189"/>
      <c r="G539" s="191"/>
      <c r="H539" s="267">
        <f t="shared" si="17"/>
        <v>0</v>
      </c>
    </row>
    <row r="540" spans="1:8" hidden="1">
      <c r="A540" s="188">
        <v>537</v>
      </c>
      <c r="B540" s="189"/>
      <c r="C540" s="162"/>
      <c r="D540" s="190"/>
      <c r="E540" s="190"/>
      <c r="F540" s="189"/>
      <c r="G540" s="191"/>
      <c r="H540" s="267">
        <f t="shared" si="17"/>
        <v>0</v>
      </c>
    </row>
    <row r="541" spans="1:8" hidden="1">
      <c r="A541" s="188">
        <v>538</v>
      </c>
      <c r="B541" s="189"/>
      <c r="C541" s="162"/>
      <c r="D541" s="190"/>
      <c r="E541" s="190"/>
      <c r="F541" s="189"/>
      <c r="G541" s="191"/>
      <c r="H541" s="267">
        <f t="shared" si="17"/>
        <v>0</v>
      </c>
    </row>
    <row r="542" spans="1:8" hidden="1">
      <c r="A542" s="188">
        <v>539</v>
      </c>
      <c r="B542" s="189"/>
      <c r="C542" s="162"/>
      <c r="D542" s="190"/>
      <c r="E542" s="190"/>
      <c r="F542" s="189"/>
      <c r="G542" s="191"/>
      <c r="H542" s="267">
        <f t="shared" si="17"/>
        <v>0</v>
      </c>
    </row>
    <row r="543" spans="1:8" hidden="1">
      <c r="A543" s="188">
        <v>540</v>
      </c>
      <c r="B543" s="189"/>
      <c r="C543" s="162"/>
      <c r="D543" s="190"/>
      <c r="E543" s="190"/>
      <c r="F543" s="189"/>
      <c r="G543" s="191"/>
      <c r="H543" s="267">
        <f t="shared" si="17"/>
        <v>0</v>
      </c>
    </row>
    <row r="544" spans="1:8" hidden="1">
      <c r="A544" s="188">
        <v>541</v>
      </c>
      <c r="B544" s="189"/>
      <c r="C544" s="162"/>
      <c r="D544" s="190"/>
      <c r="E544" s="190"/>
      <c r="F544" s="189"/>
      <c r="G544" s="191"/>
      <c r="H544" s="267">
        <f t="shared" si="17"/>
        <v>0</v>
      </c>
    </row>
    <row r="545" spans="1:8" hidden="1">
      <c r="A545" s="188">
        <v>542</v>
      </c>
      <c r="B545" s="189"/>
      <c r="C545" s="162"/>
      <c r="D545" s="190"/>
      <c r="E545" s="190"/>
      <c r="F545" s="189"/>
      <c r="G545" s="191"/>
      <c r="H545" s="267">
        <f t="shared" si="17"/>
        <v>0</v>
      </c>
    </row>
    <row r="546" spans="1:8" hidden="1">
      <c r="A546" s="188">
        <v>543</v>
      </c>
      <c r="B546" s="189"/>
      <c r="C546" s="162"/>
      <c r="D546" s="190"/>
      <c r="E546" s="190"/>
      <c r="F546" s="189"/>
      <c r="G546" s="191"/>
      <c r="H546" s="267">
        <f t="shared" si="17"/>
        <v>0</v>
      </c>
    </row>
    <row r="547" spans="1:8" hidden="1">
      <c r="A547" s="188">
        <v>544</v>
      </c>
      <c r="B547" s="189"/>
      <c r="C547" s="162"/>
      <c r="D547" s="190"/>
      <c r="E547" s="190"/>
      <c r="F547" s="189"/>
      <c r="G547" s="191"/>
      <c r="H547" s="267">
        <f t="shared" si="17"/>
        <v>0</v>
      </c>
    </row>
    <row r="548" spans="1:8" hidden="1">
      <c r="A548" s="188">
        <v>545</v>
      </c>
      <c r="B548" s="189"/>
      <c r="C548" s="162"/>
      <c r="D548" s="190"/>
      <c r="E548" s="190"/>
      <c r="F548" s="189"/>
      <c r="G548" s="191"/>
      <c r="H548" s="267">
        <f t="shared" si="17"/>
        <v>0</v>
      </c>
    </row>
    <row r="549" spans="1:8" hidden="1">
      <c r="A549" s="188">
        <v>546</v>
      </c>
      <c r="B549" s="189"/>
      <c r="C549" s="162"/>
      <c r="D549" s="190"/>
      <c r="E549" s="190"/>
      <c r="F549" s="189"/>
      <c r="G549" s="191"/>
      <c r="H549" s="267">
        <f t="shared" si="17"/>
        <v>0</v>
      </c>
    </row>
    <row r="550" spans="1:8" hidden="1">
      <c r="A550" s="188">
        <v>547</v>
      </c>
      <c r="B550" s="189"/>
      <c r="C550" s="162"/>
      <c r="D550" s="190"/>
      <c r="E550" s="190"/>
      <c r="F550" s="189"/>
      <c r="G550" s="191"/>
      <c r="H550" s="267">
        <f t="shared" si="17"/>
        <v>0</v>
      </c>
    </row>
    <row r="551" spans="1:8" hidden="1">
      <c r="A551" s="188">
        <v>548</v>
      </c>
      <c r="B551" s="189"/>
      <c r="C551" s="162"/>
      <c r="D551" s="190"/>
      <c r="E551" s="190"/>
      <c r="F551" s="189"/>
      <c r="G551" s="191"/>
      <c r="H551" s="267">
        <f t="shared" si="17"/>
        <v>0</v>
      </c>
    </row>
    <row r="552" spans="1:8" hidden="1">
      <c r="A552" s="188">
        <v>549</v>
      </c>
      <c r="B552" s="189"/>
      <c r="C552" s="162"/>
      <c r="D552" s="190"/>
      <c r="E552" s="190"/>
      <c r="F552" s="189"/>
      <c r="G552" s="191"/>
      <c r="H552" s="267">
        <f t="shared" si="17"/>
        <v>0</v>
      </c>
    </row>
    <row r="553" spans="1:8" hidden="1">
      <c r="A553" s="188">
        <v>550</v>
      </c>
      <c r="B553" s="189"/>
      <c r="C553" s="162"/>
      <c r="D553" s="190"/>
      <c r="E553" s="190"/>
      <c r="F553" s="189"/>
      <c r="G553" s="191"/>
      <c r="H553" s="267">
        <f t="shared" si="17"/>
        <v>0</v>
      </c>
    </row>
    <row r="554" spans="1:8" hidden="1">
      <c r="A554" s="188">
        <v>551</v>
      </c>
      <c r="B554" s="189"/>
      <c r="C554" s="162"/>
      <c r="D554" s="190"/>
      <c r="E554" s="190"/>
      <c r="F554" s="189"/>
      <c r="G554" s="191"/>
      <c r="H554" s="267">
        <f t="shared" si="17"/>
        <v>0</v>
      </c>
    </row>
    <row r="555" spans="1:8" hidden="1">
      <c r="A555" s="188">
        <v>552</v>
      </c>
      <c r="B555" s="189"/>
      <c r="C555" s="162"/>
      <c r="D555" s="190"/>
      <c r="E555" s="190"/>
      <c r="F555" s="189"/>
      <c r="G555" s="191"/>
      <c r="H555" s="267">
        <f t="shared" si="17"/>
        <v>0</v>
      </c>
    </row>
    <row r="556" spans="1:8" hidden="1">
      <c r="A556" s="188">
        <v>553</v>
      </c>
      <c r="B556" s="189"/>
      <c r="C556" s="162"/>
      <c r="D556" s="190"/>
      <c r="E556" s="190"/>
      <c r="F556" s="189"/>
      <c r="G556" s="191"/>
      <c r="H556" s="267">
        <f t="shared" si="17"/>
        <v>0</v>
      </c>
    </row>
    <row r="557" spans="1:8" hidden="1">
      <c r="A557" s="188">
        <v>554</v>
      </c>
      <c r="B557" s="189"/>
      <c r="C557" s="162"/>
      <c r="D557" s="190"/>
      <c r="E557" s="190"/>
      <c r="F557" s="189"/>
      <c r="G557" s="191"/>
      <c r="H557" s="267">
        <f t="shared" si="17"/>
        <v>0</v>
      </c>
    </row>
    <row r="558" spans="1:8" hidden="1">
      <c r="A558" s="188">
        <v>555</v>
      </c>
      <c r="B558" s="189"/>
      <c r="C558" s="162"/>
      <c r="D558" s="190"/>
      <c r="E558" s="190"/>
      <c r="F558" s="189"/>
      <c r="G558" s="191"/>
      <c r="H558" s="267">
        <f t="shared" si="17"/>
        <v>0</v>
      </c>
    </row>
    <row r="559" spans="1:8" hidden="1">
      <c r="A559" s="188">
        <v>556</v>
      </c>
      <c r="B559" s="189"/>
      <c r="C559" s="162"/>
      <c r="D559" s="190"/>
      <c r="E559" s="190"/>
      <c r="F559" s="189"/>
      <c r="G559" s="191"/>
      <c r="H559" s="267">
        <f t="shared" si="17"/>
        <v>0</v>
      </c>
    </row>
    <row r="560" spans="1:8" hidden="1">
      <c r="A560" s="188">
        <v>557</v>
      </c>
      <c r="B560" s="189"/>
      <c r="C560" s="162"/>
      <c r="D560" s="190"/>
      <c r="E560" s="190"/>
      <c r="F560" s="189"/>
      <c r="G560" s="191"/>
      <c r="H560" s="267">
        <f t="shared" si="17"/>
        <v>0</v>
      </c>
    </row>
    <row r="561" spans="1:8" hidden="1">
      <c r="A561" s="188">
        <v>558</v>
      </c>
      <c r="B561" s="189"/>
      <c r="C561" s="162"/>
      <c r="D561" s="190"/>
      <c r="E561" s="190"/>
      <c r="F561" s="189"/>
      <c r="G561" s="191"/>
      <c r="H561" s="267">
        <f t="shared" si="17"/>
        <v>0</v>
      </c>
    </row>
    <row r="562" spans="1:8" hidden="1">
      <c r="A562" s="188">
        <v>559</v>
      </c>
      <c r="B562" s="189"/>
      <c r="C562" s="162"/>
      <c r="D562" s="190"/>
      <c r="E562" s="190"/>
      <c r="F562" s="189"/>
      <c r="G562" s="191"/>
      <c r="H562" s="267">
        <f t="shared" si="17"/>
        <v>0</v>
      </c>
    </row>
    <row r="563" spans="1:8" hidden="1">
      <c r="A563" s="188">
        <v>560</v>
      </c>
      <c r="B563" s="189"/>
      <c r="C563" s="162"/>
      <c r="D563" s="190"/>
      <c r="E563" s="190"/>
      <c r="F563" s="189"/>
      <c r="G563" s="191"/>
      <c r="H563" s="267">
        <f t="shared" si="17"/>
        <v>0</v>
      </c>
    </row>
    <row r="564" spans="1:8" hidden="1">
      <c r="A564" s="188">
        <v>561</v>
      </c>
      <c r="B564" s="189"/>
      <c r="C564" s="162"/>
      <c r="D564" s="190"/>
      <c r="E564" s="190"/>
      <c r="F564" s="189"/>
      <c r="G564" s="191"/>
      <c r="H564" s="267">
        <f t="shared" si="17"/>
        <v>0</v>
      </c>
    </row>
    <row r="565" spans="1:8" hidden="1">
      <c r="A565" s="188">
        <v>562</v>
      </c>
      <c r="B565" s="189"/>
      <c r="C565" s="162"/>
      <c r="D565" s="190"/>
      <c r="E565" s="190"/>
      <c r="F565" s="189"/>
      <c r="G565" s="191"/>
      <c r="H565" s="267">
        <f t="shared" si="17"/>
        <v>0</v>
      </c>
    </row>
    <row r="566" spans="1:8" hidden="1">
      <c r="A566" s="188">
        <v>563</v>
      </c>
      <c r="B566" s="189"/>
      <c r="C566" s="162"/>
      <c r="D566" s="190"/>
      <c r="E566" s="190"/>
      <c r="F566" s="189"/>
      <c r="G566" s="191"/>
      <c r="H566" s="267">
        <f t="shared" si="17"/>
        <v>0</v>
      </c>
    </row>
    <row r="567" spans="1:8" hidden="1">
      <c r="A567" s="188">
        <v>564</v>
      </c>
      <c r="B567" s="189"/>
      <c r="C567" s="162"/>
      <c r="D567" s="190"/>
      <c r="E567" s="190"/>
      <c r="F567" s="189"/>
      <c r="G567" s="191"/>
      <c r="H567" s="267">
        <f t="shared" si="17"/>
        <v>0</v>
      </c>
    </row>
    <row r="568" spans="1:8" hidden="1">
      <c r="A568" s="188">
        <v>565</v>
      </c>
      <c r="B568" s="189"/>
      <c r="C568" s="162"/>
      <c r="D568" s="190"/>
      <c r="E568" s="190"/>
      <c r="F568" s="189"/>
      <c r="G568" s="191"/>
      <c r="H568" s="267">
        <f t="shared" si="17"/>
        <v>0</v>
      </c>
    </row>
    <row r="569" spans="1:8" hidden="1">
      <c r="A569" s="188">
        <v>566</v>
      </c>
      <c r="B569" s="189"/>
      <c r="C569" s="162"/>
      <c r="D569" s="190"/>
      <c r="E569" s="190"/>
      <c r="F569" s="189"/>
      <c r="G569" s="191"/>
      <c r="H569" s="267">
        <f t="shared" si="17"/>
        <v>0</v>
      </c>
    </row>
    <row r="570" spans="1:8" hidden="1">
      <c r="A570" s="188">
        <v>567</v>
      </c>
      <c r="B570" s="189"/>
      <c r="C570" s="162"/>
      <c r="D570" s="190"/>
      <c r="E570" s="190"/>
      <c r="F570" s="189"/>
      <c r="G570" s="191"/>
      <c r="H570" s="267">
        <f t="shared" si="17"/>
        <v>0</v>
      </c>
    </row>
    <row r="571" spans="1:8" hidden="1">
      <c r="A571" s="188">
        <v>568</v>
      </c>
      <c r="B571" s="189"/>
      <c r="C571" s="162"/>
      <c r="D571" s="190"/>
      <c r="E571" s="190"/>
      <c r="F571" s="189"/>
      <c r="G571" s="191"/>
      <c r="H571" s="267">
        <f t="shared" si="17"/>
        <v>0</v>
      </c>
    </row>
    <row r="572" spans="1:8" hidden="1">
      <c r="A572" s="188">
        <v>569</v>
      </c>
      <c r="B572" s="189"/>
      <c r="C572" s="162"/>
      <c r="D572" s="190"/>
      <c r="E572" s="190"/>
      <c r="F572" s="189"/>
      <c r="G572" s="191"/>
      <c r="H572" s="267">
        <f t="shared" si="17"/>
        <v>0</v>
      </c>
    </row>
    <row r="573" spans="1:8" hidden="1">
      <c r="A573" s="188">
        <v>570</v>
      </c>
      <c r="B573" s="189"/>
      <c r="C573" s="162"/>
      <c r="D573" s="190"/>
      <c r="E573" s="190"/>
      <c r="F573" s="189"/>
      <c r="G573" s="191"/>
      <c r="H573" s="267">
        <f t="shared" si="17"/>
        <v>0</v>
      </c>
    </row>
    <row r="574" spans="1:8" hidden="1">
      <c r="A574" s="188">
        <v>571</v>
      </c>
      <c r="B574" s="189"/>
      <c r="C574" s="162"/>
      <c r="D574" s="190"/>
      <c r="E574" s="190"/>
      <c r="F574" s="189"/>
      <c r="G574" s="191"/>
      <c r="H574" s="267">
        <f t="shared" si="17"/>
        <v>0</v>
      </c>
    </row>
    <row r="575" spans="1:8" hidden="1">
      <c r="A575" s="188">
        <v>572</v>
      </c>
      <c r="B575" s="189"/>
      <c r="C575" s="162"/>
      <c r="D575" s="190"/>
      <c r="E575" s="190"/>
      <c r="F575" s="189"/>
      <c r="G575" s="191"/>
      <c r="H575" s="267">
        <f t="shared" si="17"/>
        <v>0</v>
      </c>
    </row>
    <row r="576" spans="1:8" hidden="1">
      <c r="A576" s="188">
        <v>573</v>
      </c>
      <c r="B576" s="189"/>
      <c r="C576" s="162"/>
      <c r="D576" s="190"/>
      <c r="E576" s="190"/>
      <c r="F576" s="189"/>
      <c r="G576" s="191"/>
      <c r="H576" s="267">
        <f t="shared" si="17"/>
        <v>0</v>
      </c>
    </row>
    <row r="577" spans="1:8" hidden="1">
      <c r="A577" s="188">
        <v>574</v>
      </c>
      <c r="B577" s="189"/>
      <c r="C577" s="162"/>
      <c r="D577" s="190"/>
      <c r="E577" s="190"/>
      <c r="F577" s="189"/>
      <c r="G577" s="191"/>
      <c r="H577" s="267">
        <f t="shared" ref="H577:H640" si="18">(E577-D577+1)*C577</f>
        <v>0</v>
      </c>
    </row>
    <row r="578" spans="1:8" hidden="1">
      <c r="A578" s="188">
        <v>575</v>
      </c>
      <c r="B578" s="189"/>
      <c r="C578" s="162"/>
      <c r="D578" s="190"/>
      <c r="E578" s="190"/>
      <c r="F578" s="189"/>
      <c r="G578" s="191"/>
      <c r="H578" s="267">
        <f t="shared" si="18"/>
        <v>0</v>
      </c>
    </row>
    <row r="579" spans="1:8" hidden="1">
      <c r="A579" s="188">
        <v>576</v>
      </c>
      <c r="B579" s="189"/>
      <c r="C579" s="162"/>
      <c r="D579" s="190"/>
      <c r="E579" s="190"/>
      <c r="F579" s="189"/>
      <c r="G579" s="191"/>
      <c r="H579" s="267">
        <f t="shared" si="18"/>
        <v>0</v>
      </c>
    </row>
    <row r="580" spans="1:8" hidden="1">
      <c r="A580" s="188">
        <v>577</v>
      </c>
      <c r="B580" s="189"/>
      <c r="C580" s="162"/>
      <c r="D580" s="190"/>
      <c r="E580" s="190"/>
      <c r="F580" s="189"/>
      <c r="G580" s="191"/>
      <c r="H580" s="267">
        <f t="shared" si="18"/>
        <v>0</v>
      </c>
    </row>
    <row r="581" spans="1:8" hidden="1">
      <c r="A581" s="188">
        <v>578</v>
      </c>
      <c r="B581" s="189"/>
      <c r="C581" s="162"/>
      <c r="D581" s="190"/>
      <c r="E581" s="190"/>
      <c r="F581" s="189"/>
      <c r="G581" s="191"/>
      <c r="H581" s="267">
        <f t="shared" si="18"/>
        <v>0</v>
      </c>
    </row>
    <row r="582" spans="1:8" hidden="1">
      <c r="A582" s="188">
        <v>579</v>
      </c>
      <c r="B582" s="189"/>
      <c r="C582" s="162"/>
      <c r="D582" s="190"/>
      <c r="E582" s="190"/>
      <c r="F582" s="189"/>
      <c r="G582" s="191"/>
      <c r="H582" s="267">
        <f t="shared" si="18"/>
        <v>0</v>
      </c>
    </row>
    <row r="583" spans="1:8" hidden="1">
      <c r="A583" s="188">
        <v>580</v>
      </c>
      <c r="B583" s="189"/>
      <c r="C583" s="162"/>
      <c r="D583" s="190"/>
      <c r="E583" s="190"/>
      <c r="F583" s="189"/>
      <c r="G583" s="191"/>
      <c r="H583" s="267">
        <f t="shared" si="18"/>
        <v>0</v>
      </c>
    </row>
    <row r="584" spans="1:8" hidden="1">
      <c r="A584" s="188">
        <v>581</v>
      </c>
      <c r="B584" s="189"/>
      <c r="C584" s="162"/>
      <c r="D584" s="190"/>
      <c r="E584" s="190"/>
      <c r="F584" s="189"/>
      <c r="G584" s="191"/>
      <c r="H584" s="267">
        <f t="shared" si="18"/>
        <v>0</v>
      </c>
    </row>
    <row r="585" spans="1:8" hidden="1">
      <c r="A585" s="188">
        <v>582</v>
      </c>
      <c r="B585" s="189"/>
      <c r="C585" s="162"/>
      <c r="D585" s="190"/>
      <c r="E585" s="190"/>
      <c r="F585" s="189"/>
      <c r="G585" s="191"/>
      <c r="H585" s="267">
        <f t="shared" si="18"/>
        <v>0</v>
      </c>
    </row>
    <row r="586" spans="1:8" hidden="1">
      <c r="A586" s="188">
        <v>583</v>
      </c>
      <c r="B586" s="189"/>
      <c r="C586" s="162"/>
      <c r="D586" s="190"/>
      <c r="E586" s="190"/>
      <c r="F586" s="189"/>
      <c r="G586" s="191"/>
      <c r="H586" s="267">
        <f t="shared" si="18"/>
        <v>0</v>
      </c>
    </row>
    <row r="587" spans="1:8" hidden="1">
      <c r="A587" s="188">
        <v>584</v>
      </c>
      <c r="B587" s="189"/>
      <c r="C587" s="162"/>
      <c r="D587" s="190"/>
      <c r="E587" s="190"/>
      <c r="F587" s="189"/>
      <c r="G587" s="191"/>
      <c r="H587" s="267">
        <f t="shared" si="18"/>
        <v>0</v>
      </c>
    </row>
    <row r="588" spans="1:8" hidden="1">
      <c r="A588" s="188">
        <v>585</v>
      </c>
      <c r="B588" s="189"/>
      <c r="C588" s="162"/>
      <c r="D588" s="190"/>
      <c r="E588" s="190"/>
      <c r="F588" s="189"/>
      <c r="G588" s="191"/>
      <c r="H588" s="267">
        <f t="shared" si="18"/>
        <v>0</v>
      </c>
    </row>
    <row r="589" spans="1:8" hidden="1">
      <c r="A589" s="188">
        <v>586</v>
      </c>
      <c r="B589" s="189"/>
      <c r="C589" s="162"/>
      <c r="D589" s="190"/>
      <c r="E589" s="190"/>
      <c r="F589" s="189"/>
      <c r="G589" s="191"/>
      <c r="H589" s="267">
        <f t="shared" si="18"/>
        <v>0</v>
      </c>
    </row>
    <row r="590" spans="1:8" hidden="1">
      <c r="A590" s="188">
        <v>587</v>
      </c>
      <c r="B590" s="189"/>
      <c r="C590" s="162"/>
      <c r="D590" s="190"/>
      <c r="E590" s="190"/>
      <c r="F590" s="189"/>
      <c r="G590" s="191"/>
      <c r="H590" s="267">
        <f t="shared" si="18"/>
        <v>0</v>
      </c>
    </row>
    <row r="591" spans="1:8" hidden="1">
      <c r="A591" s="188">
        <v>588</v>
      </c>
      <c r="B591" s="189"/>
      <c r="C591" s="162"/>
      <c r="D591" s="190"/>
      <c r="E591" s="190"/>
      <c r="F591" s="189"/>
      <c r="G591" s="191"/>
      <c r="H591" s="267">
        <f t="shared" si="18"/>
        <v>0</v>
      </c>
    </row>
    <row r="592" spans="1:8" hidden="1">
      <c r="A592" s="188">
        <v>589</v>
      </c>
      <c r="B592" s="189"/>
      <c r="C592" s="162"/>
      <c r="D592" s="190"/>
      <c r="E592" s="190"/>
      <c r="F592" s="189"/>
      <c r="G592" s="191"/>
      <c r="H592" s="267">
        <f t="shared" si="18"/>
        <v>0</v>
      </c>
    </row>
    <row r="593" spans="1:8" hidden="1">
      <c r="A593" s="188">
        <v>590</v>
      </c>
      <c r="B593" s="189"/>
      <c r="C593" s="162"/>
      <c r="D593" s="190"/>
      <c r="E593" s="190"/>
      <c r="F593" s="189"/>
      <c r="G593" s="191"/>
      <c r="H593" s="267">
        <f t="shared" si="18"/>
        <v>0</v>
      </c>
    </row>
    <row r="594" spans="1:8" hidden="1">
      <c r="A594" s="188">
        <v>591</v>
      </c>
      <c r="B594" s="189"/>
      <c r="C594" s="162"/>
      <c r="D594" s="190"/>
      <c r="E594" s="190"/>
      <c r="F594" s="189"/>
      <c r="G594" s="191"/>
      <c r="H594" s="267">
        <f t="shared" si="18"/>
        <v>0</v>
      </c>
    </row>
    <row r="595" spans="1:8" hidden="1">
      <c r="A595" s="188">
        <v>592</v>
      </c>
      <c r="B595" s="189"/>
      <c r="C595" s="162"/>
      <c r="D595" s="190"/>
      <c r="E595" s="190"/>
      <c r="F595" s="189"/>
      <c r="G595" s="191"/>
      <c r="H595" s="267">
        <f t="shared" si="18"/>
        <v>0</v>
      </c>
    </row>
    <row r="596" spans="1:8" hidden="1">
      <c r="A596" s="188">
        <v>593</v>
      </c>
      <c r="B596" s="189"/>
      <c r="C596" s="162"/>
      <c r="D596" s="190"/>
      <c r="E596" s="190"/>
      <c r="F596" s="189"/>
      <c r="G596" s="191"/>
      <c r="H596" s="267">
        <f t="shared" si="18"/>
        <v>0</v>
      </c>
    </row>
    <row r="597" spans="1:8" hidden="1">
      <c r="A597" s="188">
        <v>594</v>
      </c>
      <c r="B597" s="189"/>
      <c r="C597" s="162"/>
      <c r="D597" s="190"/>
      <c r="E597" s="190"/>
      <c r="F597" s="189"/>
      <c r="G597" s="191"/>
      <c r="H597" s="267">
        <f t="shared" si="18"/>
        <v>0</v>
      </c>
    </row>
    <row r="598" spans="1:8" hidden="1">
      <c r="A598" s="188">
        <v>595</v>
      </c>
      <c r="B598" s="189"/>
      <c r="C598" s="162"/>
      <c r="D598" s="190"/>
      <c r="E598" s="190"/>
      <c r="F598" s="189"/>
      <c r="G598" s="191"/>
      <c r="H598" s="267">
        <f t="shared" si="18"/>
        <v>0</v>
      </c>
    </row>
    <row r="599" spans="1:8" hidden="1">
      <c r="A599" s="188">
        <v>596</v>
      </c>
      <c r="B599" s="189"/>
      <c r="C599" s="162"/>
      <c r="D599" s="190"/>
      <c r="E599" s="190"/>
      <c r="F599" s="189"/>
      <c r="G599" s="191"/>
      <c r="H599" s="267">
        <f t="shared" si="18"/>
        <v>0</v>
      </c>
    </row>
    <row r="600" spans="1:8" hidden="1">
      <c r="A600" s="188">
        <v>597</v>
      </c>
      <c r="B600" s="189"/>
      <c r="C600" s="162"/>
      <c r="D600" s="190"/>
      <c r="E600" s="190"/>
      <c r="F600" s="189"/>
      <c r="G600" s="191"/>
      <c r="H600" s="267">
        <f t="shared" si="18"/>
        <v>0</v>
      </c>
    </row>
    <row r="601" spans="1:8" hidden="1">
      <c r="A601" s="188">
        <v>598</v>
      </c>
      <c r="B601" s="189"/>
      <c r="C601" s="162"/>
      <c r="D601" s="190"/>
      <c r="E601" s="190"/>
      <c r="F601" s="189"/>
      <c r="G601" s="191"/>
      <c r="H601" s="267">
        <f t="shared" si="18"/>
        <v>0</v>
      </c>
    </row>
    <row r="602" spans="1:8" hidden="1">
      <c r="A602" s="188">
        <v>599</v>
      </c>
      <c r="B602" s="189"/>
      <c r="C602" s="162"/>
      <c r="D602" s="190"/>
      <c r="E602" s="190"/>
      <c r="F602" s="189"/>
      <c r="G602" s="191"/>
      <c r="H602" s="267">
        <f t="shared" si="18"/>
        <v>0</v>
      </c>
    </row>
    <row r="603" spans="1:8" hidden="1">
      <c r="A603" s="188">
        <v>600</v>
      </c>
      <c r="B603" s="189"/>
      <c r="C603" s="162"/>
      <c r="D603" s="190"/>
      <c r="E603" s="190"/>
      <c r="F603" s="189"/>
      <c r="G603" s="191"/>
      <c r="H603" s="267">
        <f t="shared" si="18"/>
        <v>0</v>
      </c>
    </row>
    <row r="604" spans="1:8" hidden="1">
      <c r="A604" s="188">
        <v>601</v>
      </c>
      <c r="B604" s="189"/>
      <c r="C604" s="162"/>
      <c r="D604" s="190"/>
      <c r="E604" s="190"/>
      <c r="F604" s="189"/>
      <c r="G604" s="191"/>
      <c r="H604" s="267">
        <f t="shared" si="18"/>
        <v>0</v>
      </c>
    </row>
    <row r="605" spans="1:8" hidden="1">
      <c r="A605" s="188">
        <v>602</v>
      </c>
      <c r="B605" s="189"/>
      <c r="C605" s="162"/>
      <c r="D605" s="190"/>
      <c r="E605" s="190"/>
      <c r="F605" s="189"/>
      <c r="G605" s="191"/>
      <c r="H605" s="267">
        <f t="shared" si="18"/>
        <v>0</v>
      </c>
    </row>
    <row r="606" spans="1:8" hidden="1">
      <c r="A606" s="188">
        <v>603</v>
      </c>
      <c r="B606" s="189"/>
      <c r="C606" s="162"/>
      <c r="D606" s="190"/>
      <c r="E606" s="190"/>
      <c r="F606" s="189"/>
      <c r="G606" s="191"/>
      <c r="H606" s="267">
        <f t="shared" si="18"/>
        <v>0</v>
      </c>
    </row>
    <row r="607" spans="1:8" hidden="1">
      <c r="A607" s="188">
        <v>604</v>
      </c>
      <c r="B607" s="189"/>
      <c r="C607" s="162"/>
      <c r="D607" s="190"/>
      <c r="E607" s="190"/>
      <c r="F607" s="189"/>
      <c r="G607" s="191"/>
      <c r="H607" s="267">
        <f t="shared" si="18"/>
        <v>0</v>
      </c>
    </row>
    <row r="608" spans="1:8" hidden="1">
      <c r="A608" s="188">
        <v>605</v>
      </c>
      <c r="B608" s="189"/>
      <c r="C608" s="162"/>
      <c r="D608" s="190"/>
      <c r="E608" s="190"/>
      <c r="F608" s="189"/>
      <c r="G608" s="191"/>
      <c r="H608" s="267">
        <f t="shared" si="18"/>
        <v>0</v>
      </c>
    </row>
    <row r="609" spans="1:8" hidden="1">
      <c r="A609" s="188">
        <v>606</v>
      </c>
      <c r="B609" s="189"/>
      <c r="C609" s="162"/>
      <c r="D609" s="190"/>
      <c r="E609" s="190"/>
      <c r="F609" s="189"/>
      <c r="G609" s="191"/>
      <c r="H609" s="267">
        <f t="shared" si="18"/>
        <v>0</v>
      </c>
    </row>
    <row r="610" spans="1:8" hidden="1">
      <c r="A610" s="188">
        <v>607</v>
      </c>
      <c r="B610" s="189"/>
      <c r="C610" s="162"/>
      <c r="D610" s="190"/>
      <c r="E610" s="190"/>
      <c r="F610" s="189"/>
      <c r="G610" s="191"/>
      <c r="H610" s="267">
        <f t="shared" si="18"/>
        <v>0</v>
      </c>
    </row>
    <row r="611" spans="1:8" hidden="1">
      <c r="A611" s="188">
        <v>608</v>
      </c>
      <c r="B611" s="189"/>
      <c r="C611" s="162"/>
      <c r="D611" s="190"/>
      <c r="E611" s="190"/>
      <c r="F611" s="189"/>
      <c r="G611" s="191"/>
      <c r="H611" s="267">
        <f t="shared" si="18"/>
        <v>0</v>
      </c>
    </row>
    <row r="612" spans="1:8" hidden="1">
      <c r="A612" s="188">
        <v>609</v>
      </c>
      <c r="B612" s="189"/>
      <c r="C612" s="162"/>
      <c r="D612" s="190"/>
      <c r="E612" s="190"/>
      <c r="F612" s="189"/>
      <c r="G612" s="191"/>
      <c r="H612" s="267">
        <f t="shared" si="18"/>
        <v>0</v>
      </c>
    </row>
    <row r="613" spans="1:8" hidden="1">
      <c r="A613" s="188">
        <v>610</v>
      </c>
      <c r="B613" s="189"/>
      <c r="C613" s="162"/>
      <c r="D613" s="190"/>
      <c r="E613" s="190"/>
      <c r="F613" s="189"/>
      <c r="G613" s="191"/>
      <c r="H613" s="267">
        <f t="shared" si="18"/>
        <v>0</v>
      </c>
    </row>
    <row r="614" spans="1:8" hidden="1">
      <c r="A614" s="188">
        <v>611</v>
      </c>
      <c r="B614" s="189"/>
      <c r="C614" s="162"/>
      <c r="D614" s="190"/>
      <c r="E614" s="190"/>
      <c r="F614" s="189"/>
      <c r="G614" s="191"/>
      <c r="H614" s="267">
        <f t="shared" si="18"/>
        <v>0</v>
      </c>
    </row>
    <row r="615" spans="1:8" hidden="1">
      <c r="A615" s="188">
        <v>612</v>
      </c>
      <c r="B615" s="189"/>
      <c r="C615" s="162"/>
      <c r="D615" s="190"/>
      <c r="E615" s="190"/>
      <c r="F615" s="189"/>
      <c r="G615" s="191"/>
      <c r="H615" s="267">
        <f t="shared" si="18"/>
        <v>0</v>
      </c>
    </row>
    <row r="616" spans="1:8" hidden="1">
      <c r="A616" s="188">
        <v>613</v>
      </c>
      <c r="B616" s="189"/>
      <c r="C616" s="162"/>
      <c r="D616" s="190"/>
      <c r="E616" s="190"/>
      <c r="F616" s="189"/>
      <c r="G616" s="191"/>
      <c r="H616" s="267">
        <f t="shared" si="18"/>
        <v>0</v>
      </c>
    </row>
    <row r="617" spans="1:8" hidden="1">
      <c r="A617" s="188">
        <v>614</v>
      </c>
      <c r="B617" s="189"/>
      <c r="C617" s="162"/>
      <c r="D617" s="190"/>
      <c r="E617" s="190"/>
      <c r="F617" s="189"/>
      <c r="G617" s="191"/>
      <c r="H617" s="267">
        <f t="shared" si="18"/>
        <v>0</v>
      </c>
    </row>
    <row r="618" spans="1:8" hidden="1">
      <c r="A618" s="188">
        <v>615</v>
      </c>
      <c r="B618" s="189"/>
      <c r="C618" s="162"/>
      <c r="D618" s="190"/>
      <c r="E618" s="190"/>
      <c r="F618" s="189"/>
      <c r="G618" s="191"/>
      <c r="H618" s="267">
        <f t="shared" si="18"/>
        <v>0</v>
      </c>
    </row>
    <row r="619" spans="1:8" hidden="1">
      <c r="A619" s="188">
        <v>616</v>
      </c>
      <c r="B619" s="189"/>
      <c r="C619" s="162"/>
      <c r="D619" s="190"/>
      <c r="E619" s="190"/>
      <c r="F619" s="189"/>
      <c r="G619" s="191"/>
      <c r="H619" s="267">
        <f t="shared" si="18"/>
        <v>0</v>
      </c>
    </row>
    <row r="620" spans="1:8" hidden="1">
      <c r="A620" s="188">
        <v>617</v>
      </c>
      <c r="B620" s="189"/>
      <c r="C620" s="162"/>
      <c r="D620" s="190"/>
      <c r="E620" s="190"/>
      <c r="F620" s="189"/>
      <c r="G620" s="191"/>
      <c r="H620" s="267">
        <f t="shared" si="18"/>
        <v>0</v>
      </c>
    </row>
    <row r="621" spans="1:8" hidden="1">
      <c r="A621" s="188">
        <v>618</v>
      </c>
      <c r="B621" s="189"/>
      <c r="C621" s="162"/>
      <c r="D621" s="190"/>
      <c r="E621" s="190"/>
      <c r="F621" s="189"/>
      <c r="G621" s="191"/>
      <c r="H621" s="267">
        <f t="shared" si="18"/>
        <v>0</v>
      </c>
    </row>
    <row r="622" spans="1:8" hidden="1">
      <c r="A622" s="188">
        <v>619</v>
      </c>
      <c r="B622" s="189"/>
      <c r="C622" s="162"/>
      <c r="D622" s="190"/>
      <c r="E622" s="190"/>
      <c r="F622" s="189"/>
      <c r="G622" s="191"/>
      <c r="H622" s="267">
        <f t="shared" si="18"/>
        <v>0</v>
      </c>
    </row>
    <row r="623" spans="1:8" hidden="1">
      <c r="A623" s="188">
        <v>620</v>
      </c>
      <c r="B623" s="189"/>
      <c r="C623" s="162"/>
      <c r="D623" s="190"/>
      <c r="E623" s="190"/>
      <c r="F623" s="189"/>
      <c r="G623" s="191"/>
      <c r="H623" s="267">
        <f t="shared" si="18"/>
        <v>0</v>
      </c>
    </row>
    <row r="624" spans="1:8" hidden="1">
      <c r="A624" s="188">
        <v>621</v>
      </c>
      <c r="B624" s="189"/>
      <c r="C624" s="162"/>
      <c r="D624" s="190"/>
      <c r="E624" s="190"/>
      <c r="F624" s="189"/>
      <c r="G624" s="191"/>
      <c r="H624" s="267">
        <f t="shared" si="18"/>
        <v>0</v>
      </c>
    </row>
    <row r="625" spans="1:8" hidden="1">
      <c r="A625" s="188">
        <v>622</v>
      </c>
      <c r="B625" s="189"/>
      <c r="C625" s="162"/>
      <c r="D625" s="190"/>
      <c r="E625" s="190"/>
      <c r="F625" s="189"/>
      <c r="G625" s="191"/>
      <c r="H625" s="267">
        <f t="shared" si="18"/>
        <v>0</v>
      </c>
    </row>
    <row r="626" spans="1:8" hidden="1">
      <c r="A626" s="188">
        <v>623</v>
      </c>
      <c r="B626" s="189"/>
      <c r="C626" s="162"/>
      <c r="D626" s="190"/>
      <c r="E626" s="190"/>
      <c r="F626" s="189"/>
      <c r="G626" s="191"/>
      <c r="H626" s="267">
        <f t="shared" si="18"/>
        <v>0</v>
      </c>
    </row>
    <row r="627" spans="1:8" hidden="1">
      <c r="A627" s="188">
        <v>624</v>
      </c>
      <c r="B627" s="189"/>
      <c r="C627" s="162"/>
      <c r="D627" s="190"/>
      <c r="E627" s="190"/>
      <c r="F627" s="189"/>
      <c r="G627" s="191"/>
      <c r="H627" s="267">
        <f t="shared" si="18"/>
        <v>0</v>
      </c>
    </row>
    <row r="628" spans="1:8" hidden="1">
      <c r="A628" s="188">
        <v>625</v>
      </c>
      <c r="B628" s="189"/>
      <c r="C628" s="162"/>
      <c r="D628" s="190"/>
      <c r="E628" s="190"/>
      <c r="F628" s="189"/>
      <c r="G628" s="191"/>
      <c r="H628" s="267">
        <f t="shared" si="18"/>
        <v>0</v>
      </c>
    </row>
    <row r="629" spans="1:8" hidden="1">
      <c r="A629" s="188">
        <v>626</v>
      </c>
      <c r="B629" s="189"/>
      <c r="C629" s="162"/>
      <c r="D629" s="190"/>
      <c r="E629" s="190"/>
      <c r="F629" s="189"/>
      <c r="G629" s="191"/>
      <c r="H629" s="267">
        <f t="shared" si="18"/>
        <v>0</v>
      </c>
    </row>
    <row r="630" spans="1:8" hidden="1">
      <c r="A630" s="188">
        <v>627</v>
      </c>
      <c r="B630" s="189"/>
      <c r="C630" s="162"/>
      <c r="D630" s="190"/>
      <c r="E630" s="190"/>
      <c r="F630" s="189"/>
      <c r="G630" s="191"/>
      <c r="H630" s="267">
        <f t="shared" si="18"/>
        <v>0</v>
      </c>
    </row>
    <row r="631" spans="1:8" hidden="1">
      <c r="A631" s="188">
        <v>628</v>
      </c>
      <c r="B631" s="189"/>
      <c r="C631" s="162"/>
      <c r="D631" s="190"/>
      <c r="E631" s="190"/>
      <c r="F631" s="189"/>
      <c r="G631" s="191"/>
      <c r="H631" s="267">
        <f t="shared" si="18"/>
        <v>0</v>
      </c>
    </row>
    <row r="632" spans="1:8" hidden="1">
      <c r="A632" s="188">
        <v>629</v>
      </c>
      <c r="B632" s="189"/>
      <c r="C632" s="162"/>
      <c r="D632" s="190"/>
      <c r="E632" s="190"/>
      <c r="F632" s="189"/>
      <c r="G632" s="191"/>
      <c r="H632" s="267">
        <f t="shared" si="18"/>
        <v>0</v>
      </c>
    </row>
    <row r="633" spans="1:8" hidden="1">
      <c r="A633" s="188">
        <v>630</v>
      </c>
      <c r="B633" s="189"/>
      <c r="C633" s="162"/>
      <c r="D633" s="190"/>
      <c r="E633" s="190"/>
      <c r="F633" s="189"/>
      <c r="G633" s="191"/>
      <c r="H633" s="267">
        <f t="shared" si="18"/>
        <v>0</v>
      </c>
    </row>
    <row r="634" spans="1:8" hidden="1">
      <c r="A634" s="188">
        <v>631</v>
      </c>
      <c r="B634" s="189"/>
      <c r="C634" s="162"/>
      <c r="D634" s="190"/>
      <c r="E634" s="190"/>
      <c r="F634" s="189"/>
      <c r="G634" s="191"/>
      <c r="H634" s="267">
        <f t="shared" si="18"/>
        <v>0</v>
      </c>
    </row>
    <row r="635" spans="1:8" hidden="1">
      <c r="A635" s="188">
        <v>632</v>
      </c>
      <c r="B635" s="189"/>
      <c r="C635" s="162"/>
      <c r="D635" s="190"/>
      <c r="E635" s="190"/>
      <c r="F635" s="189"/>
      <c r="G635" s="191"/>
      <c r="H635" s="267">
        <f t="shared" si="18"/>
        <v>0</v>
      </c>
    </row>
    <row r="636" spans="1:8" hidden="1">
      <c r="A636" s="188">
        <v>633</v>
      </c>
      <c r="B636" s="189"/>
      <c r="C636" s="162"/>
      <c r="D636" s="190"/>
      <c r="E636" s="190"/>
      <c r="F636" s="189"/>
      <c r="G636" s="191"/>
      <c r="H636" s="267">
        <f t="shared" si="18"/>
        <v>0</v>
      </c>
    </row>
    <row r="637" spans="1:8" hidden="1">
      <c r="A637" s="188">
        <v>634</v>
      </c>
      <c r="B637" s="189"/>
      <c r="C637" s="162"/>
      <c r="D637" s="190"/>
      <c r="E637" s="190"/>
      <c r="F637" s="189"/>
      <c r="G637" s="191"/>
      <c r="H637" s="267">
        <f t="shared" si="18"/>
        <v>0</v>
      </c>
    </row>
    <row r="638" spans="1:8" hidden="1">
      <c r="A638" s="188">
        <v>635</v>
      </c>
      <c r="B638" s="189"/>
      <c r="C638" s="162"/>
      <c r="D638" s="190"/>
      <c r="E638" s="190"/>
      <c r="F638" s="189"/>
      <c r="G638" s="191"/>
      <c r="H638" s="267">
        <f t="shared" si="18"/>
        <v>0</v>
      </c>
    </row>
    <row r="639" spans="1:8" hidden="1">
      <c r="A639" s="188">
        <v>636</v>
      </c>
      <c r="B639" s="189"/>
      <c r="C639" s="162"/>
      <c r="D639" s="190"/>
      <c r="E639" s="190"/>
      <c r="F639" s="189"/>
      <c r="G639" s="191"/>
      <c r="H639" s="267">
        <f t="shared" si="18"/>
        <v>0</v>
      </c>
    </row>
    <row r="640" spans="1:8" hidden="1">
      <c r="A640" s="188">
        <v>637</v>
      </c>
      <c r="B640" s="189"/>
      <c r="C640" s="162"/>
      <c r="D640" s="190"/>
      <c r="E640" s="190"/>
      <c r="F640" s="189"/>
      <c r="G640" s="191"/>
      <c r="H640" s="267">
        <f t="shared" si="18"/>
        <v>0</v>
      </c>
    </row>
    <row r="641" spans="1:8" hidden="1">
      <c r="A641" s="188">
        <v>638</v>
      </c>
      <c r="B641" s="189"/>
      <c r="C641" s="162"/>
      <c r="D641" s="190"/>
      <c r="E641" s="190"/>
      <c r="F641" s="189"/>
      <c r="G641" s="191"/>
      <c r="H641" s="267">
        <f t="shared" ref="H641:H704" si="19">(E641-D641+1)*C641</f>
        <v>0</v>
      </c>
    </row>
    <row r="642" spans="1:8" hidden="1">
      <c r="A642" s="188">
        <v>639</v>
      </c>
      <c r="B642" s="189"/>
      <c r="C642" s="162"/>
      <c r="D642" s="190"/>
      <c r="E642" s="190"/>
      <c r="F642" s="189"/>
      <c r="G642" s="191"/>
      <c r="H642" s="267">
        <f t="shared" si="19"/>
        <v>0</v>
      </c>
    </row>
    <row r="643" spans="1:8" hidden="1">
      <c r="A643" s="188">
        <v>640</v>
      </c>
      <c r="B643" s="189"/>
      <c r="C643" s="162"/>
      <c r="D643" s="190"/>
      <c r="E643" s="190"/>
      <c r="F643" s="189"/>
      <c r="G643" s="191"/>
      <c r="H643" s="267">
        <f t="shared" si="19"/>
        <v>0</v>
      </c>
    </row>
    <row r="644" spans="1:8" hidden="1">
      <c r="A644" s="188">
        <v>641</v>
      </c>
      <c r="B644" s="189"/>
      <c r="C644" s="162"/>
      <c r="D644" s="190"/>
      <c r="E644" s="190"/>
      <c r="F644" s="189"/>
      <c r="G644" s="191"/>
      <c r="H644" s="267">
        <f t="shared" si="19"/>
        <v>0</v>
      </c>
    </row>
    <row r="645" spans="1:8" hidden="1">
      <c r="A645" s="188">
        <v>642</v>
      </c>
      <c r="B645" s="189"/>
      <c r="C645" s="162"/>
      <c r="D645" s="190"/>
      <c r="E645" s="190"/>
      <c r="F645" s="189"/>
      <c r="G645" s="191"/>
      <c r="H645" s="267">
        <f t="shared" si="19"/>
        <v>0</v>
      </c>
    </row>
    <row r="646" spans="1:8" hidden="1">
      <c r="A646" s="188">
        <v>643</v>
      </c>
      <c r="B646" s="189"/>
      <c r="C646" s="162"/>
      <c r="D646" s="190"/>
      <c r="E646" s="190"/>
      <c r="F646" s="189"/>
      <c r="G646" s="191"/>
      <c r="H646" s="267">
        <f t="shared" si="19"/>
        <v>0</v>
      </c>
    </row>
    <row r="647" spans="1:8" hidden="1">
      <c r="A647" s="188">
        <v>644</v>
      </c>
      <c r="B647" s="189"/>
      <c r="C647" s="162"/>
      <c r="D647" s="190"/>
      <c r="E647" s="190"/>
      <c r="F647" s="189"/>
      <c r="G647" s="191"/>
      <c r="H647" s="267">
        <f t="shared" si="19"/>
        <v>0</v>
      </c>
    </row>
    <row r="648" spans="1:8" hidden="1">
      <c r="A648" s="188">
        <v>645</v>
      </c>
      <c r="B648" s="189"/>
      <c r="C648" s="162"/>
      <c r="D648" s="190"/>
      <c r="E648" s="190"/>
      <c r="F648" s="189"/>
      <c r="G648" s="191"/>
      <c r="H648" s="267">
        <f t="shared" si="19"/>
        <v>0</v>
      </c>
    </row>
    <row r="649" spans="1:8" hidden="1">
      <c r="A649" s="188">
        <v>646</v>
      </c>
      <c r="B649" s="189"/>
      <c r="C649" s="162"/>
      <c r="D649" s="190"/>
      <c r="E649" s="190"/>
      <c r="F649" s="189"/>
      <c r="G649" s="191"/>
      <c r="H649" s="267">
        <f t="shared" si="19"/>
        <v>0</v>
      </c>
    </row>
    <row r="650" spans="1:8" hidden="1">
      <c r="A650" s="188">
        <v>647</v>
      </c>
      <c r="B650" s="189"/>
      <c r="C650" s="162"/>
      <c r="D650" s="190"/>
      <c r="E650" s="190"/>
      <c r="F650" s="189"/>
      <c r="G650" s="191"/>
      <c r="H650" s="267">
        <f t="shared" si="19"/>
        <v>0</v>
      </c>
    </row>
    <row r="651" spans="1:8" hidden="1">
      <c r="A651" s="188">
        <v>648</v>
      </c>
      <c r="B651" s="189"/>
      <c r="C651" s="162"/>
      <c r="D651" s="190"/>
      <c r="E651" s="190"/>
      <c r="F651" s="189"/>
      <c r="G651" s="191"/>
      <c r="H651" s="267">
        <f t="shared" si="19"/>
        <v>0</v>
      </c>
    </row>
    <row r="652" spans="1:8" hidden="1">
      <c r="A652" s="188">
        <v>649</v>
      </c>
      <c r="B652" s="189"/>
      <c r="C652" s="162"/>
      <c r="D652" s="190"/>
      <c r="E652" s="190"/>
      <c r="F652" s="189"/>
      <c r="G652" s="191"/>
      <c r="H652" s="267">
        <f t="shared" si="19"/>
        <v>0</v>
      </c>
    </row>
    <row r="653" spans="1:8" hidden="1">
      <c r="A653" s="188">
        <v>650</v>
      </c>
      <c r="B653" s="189"/>
      <c r="C653" s="162"/>
      <c r="D653" s="190"/>
      <c r="E653" s="190"/>
      <c r="F653" s="189"/>
      <c r="G653" s="191"/>
      <c r="H653" s="267">
        <f t="shared" si="19"/>
        <v>0</v>
      </c>
    </row>
    <row r="654" spans="1:8" hidden="1">
      <c r="A654" s="188">
        <v>651</v>
      </c>
      <c r="B654" s="189"/>
      <c r="C654" s="162"/>
      <c r="D654" s="190"/>
      <c r="E654" s="190"/>
      <c r="F654" s="189"/>
      <c r="G654" s="191"/>
      <c r="H654" s="267">
        <f t="shared" si="19"/>
        <v>0</v>
      </c>
    </row>
    <row r="655" spans="1:8" hidden="1">
      <c r="A655" s="188">
        <v>652</v>
      </c>
      <c r="B655" s="189"/>
      <c r="C655" s="162"/>
      <c r="D655" s="190"/>
      <c r="E655" s="190"/>
      <c r="F655" s="189"/>
      <c r="G655" s="191"/>
      <c r="H655" s="267">
        <f t="shared" si="19"/>
        <v>0</v>
      </c>
    </row>
    <row r="656" spans="1:8" hidden="1">
      <c r="A656" s="188">
        <v>653</v>
      </c>
      <c r="B656" s="189"/>
      <c r="C656" s="162"/>
      <c r="D656" s="190"/>
      <c r="E656" s="190"/>
      <c r="F656" s="189"/>
      <c r="G656" s="191"/>
      <c r="H656" s="267">
        <f t="shared" si="19"/>
        <v>0</v>
      </c>
    </row>
    <row r="657" spans="1:8" hidden="1">
      <c r="A657" s="188">
        <v>654</v>
      </c>
      <c r="B657" s="189"/>
      <c r="C657" s="162"/>
      <c r="D657" s="190"/>
      <c r="E657" s="190"/>
      <c r="F657" s="189"/>
      <c r="G657" s="191"/>
      <c r="H657" s="267">
        <f t="shared" si="19"/>
        <v>0</v>
      </c>
    </row>
    <row r="658" spans="1:8" hidden="1">
      <c r="A658" s="188">
        <v>655</v>
      </c>
      <c r="B658" s="189"/>
      <c r="C658" s="162"/>
      <c r="D658" s="190"/>
      <c r="E658" s="190"/>
      <c r="F658" s="189"/>
      <c r="G658" s="191"/>
      <c r="H658" s="267">
        <f t="shared" si="19"/>
        <v>0</v>
      </c>
    </row>
    <row r="659" spans="1:8" hidden="1">
      <c r="A659" s="188">
        <v>656</v>
      </c>
      <c r="B659" s="189"/>
      <c r="C659" s="162"/>
      <c r="D659" s="190"/>
      <c r="E659" s="190"/>
      <c r="F659" s="189"/>
      <c r="G659" s="191"/>
      <c r="H659" s="267">
        <f t="shared" si="19"/>
        <v>0</v>
      </c>
    </row>
    <row r="660" spans="1:8" hidden="1">
      <c r="A660" s="188">
        <v>657</v>
      </c>
      <c r="B660" s="189"/>
      <c r="C660" s="162"/>
      <c r="D660" s="190"/>
      <c r="E660" s="190"/>
      <c r="F660" s="189"/>
      <c r="G660" s="191"/>
      <c r="H660" s="267">
        <f t="shared" si="19"/>
        <v>0</v>
      </c>
    </row>
    <row r="661" spans="1:8" hidden="1">
      <c r="A661" s="188">
        <v>658</v>
      </c>
      <c r="B661" s="189"/>
      <c r="C661" s="162"/>
      <c r="D661" s="190"/>
      <c r="E661" s="190"/>
      <c r="F661" s="189"/>
      <c r="G661" s="191"/>
      <c r="H661" s="267">
        <f t="shared" si="19"/>
        <v>0</v>
      </c>
    </row>
    <row r="662" spans="1:8" hidden="1">
      <c r="A662" s="188">
        <v>659</v>
      </c>
      <c r="B662" s="189"/>
      <c r="C662" s="162"/>
      <c r="D662" s="190"/>
      <c r="E662" s="190"/>
      <c r="F662" s="189"/>
      <c r="G662" s="191"/>
      <c r="H662" s="267">
        <f t="shared" si="19"/>
        <v>0</v>
      </c>
    </row>
    <row r="663" spans="1:8" hidden="1">
      <c r="A663" s="188">
        <v>660</v>
      </c>
      <c r="B663" s="189"/>
      <c r="C663" s="162"/>
      <c r="D663" s="190"/>
      <c r="E663" s="190"/>
      <c r="F663" s="189"/>
      <c r="G663" s="191"/>
      <c r="H663" s="267">
        <f t="shared" si="19"/>
        <v>0</v>
      </c>
    </row>
    <row r="664" spans="1:8" hidden="1">
      <c r="A664" s="188">
        <v>661</v>
      </c>
      <c r="B664" s="189"/>
      <c r="C664" s="162"/>
      <c r="D664" s="190"/>
      <c r="E664" s="190"/>
      <c r="F664" s="189"/>
      <c r="G664" s="191"/>
      <c r="H664" s="267">
        <f t="shared" si="19"/>
        <v>0</v>
      </c>
    </row>
    <row r="665" spans="1:8" hidden="1">
      <c r="A665" s="188">
        <v>662</v>
      </c>
      <c r="B665" s="189"/>
      <c r="C665" s="162"/>
      <c r="D665" s="190"/>
      <c r="E665" s="190"/>
      <c r="F665" s="189"/>
      <c r="G665" s="191"/>
      <c r="H665" s="267">
        <f t="shared" si="19"/>
        <v>0</v>
      </c>
    </row>
    <row r="666" spans="1:8" hidden="1">
      <c r="A666" s="188">
        <v>663</v>
      </c>
      <c r="B666" s="189"/>
      <c r="C666" s="162"/>
      <c r="D666" s="190"/>
      <c r="E666" s="190"/>
      <c r="F666" s="189"/>
      <c r="G666" s="191"/>
      <c r="H666" s="267">
        <f t="shared" si="19"/>
        <v>0</v>
      </c>
    </row>
    <row r="667" spans="1:8" hidden="1">
      <c r="A667" s="188">
        <v>664</v>
      </c>
      <c r="B667" s="189"/>
      <c r="C667" s="162"/>
      <c r="D667" s="190"/>
      <c r="E667" s="190"/>
      <c r="F667" s="189"/>
      <c r="G667" s="191"/>
      <c r="H667" s="267">
        <f t="shared" si="19"/>
        <v>0</v>
      </c>
    </row>
    <row r="668" spans="1:8" hidden="1">
      <c r="A668" s="188">
        <v>665</v>
      </c>
      <c r="B668" s="189"/>
      <c r="C668" s="162"/>
      <c r="D668" s="190"/>
      <c r="E668" s="190"/>
      <c r="F668" s="189"/>
      <c r="G668" s="191"/>
      <c r="H668" s="267">
        <f t="shared" si="19"/>
        <v>0</v>
      </c>
    </row>
    <row r="669" spans="1:8" hidden="1">
      <c r="A669" s="188">
        <v>666</v>
      </c>
      <c r="B669" s="189"/>
      <c r="C669" s="162"/>
      <c r="D669" s="190"/>
      <c r="E669" s="190"/>
      <c r="F669" s="189"/>
      <c r="G669" s="191"/>
      <c r="H669" s="267">
        <f t="shared" si="19"/>
        <v>0</v>
      </c>
    </row>
    <row r="670" spans="1:8" hidden="1">
      <c r="A670" s="188">
        <v>667</v>
      </c>
      <c r="B670" s="189"/>
      <c r="C670" s="162"/>
      <c r="D670" s="190"/>
      <c r="E670" s="190"/>
      <c r="F670" s="189"/>
      <c r="G670" s="191"/>
      <c r="H670" s="267">
        <f t="shared" si="19"/>
        <v>0</v>
      </c>
    </row>
    <row r="671" spans="1:8" hidden="1">
      <c r="A671" s="188">
        <v>668</v>
      </c>
      <c r="B671" s="189"/>
      <c r="C671" s="162"/>
      <c r="D671" s="190"/>
      <c r="E671" s="190"/>
      <c r="F671" s="189"/>
      <c r="G671" s="191"/>
      <c r="H671" s="267">
        <f t="shared" si="19"/>
        <v>0</v>
      </c>
    </row>
    <row r="672" spans="1:8" hidden="1">
      <c r="A672" s="188">
        <v>669</v>
      </c>
      <c r="B672" s="189"/>
      <c r="C672" s="162"/>
      <c r="D672" s="190"/>
      <c r="E672" s="190"/>
      <c r="F672" s="189"/>
      <c r="G672" s="191"/>
      <c r="H672" s="267">
        <f t="shared" si="19"/>
        <v>0</v>
      </c>
    </row>
    <row r="673" spans="1:8" hidden="1">
      <c r="A673" s="188">
        <v>670</v>
      </c>
      <c r="B673" s="189"/>
      <c r="C673" s="162"/>
      <c r="D673" s="190"/>
      <c r="E673" s="190"/>
      <c r="F673" s="189"/>
      <c r="G673" s="191"/>
      <c r="H673" s="267">
        <f t="shared" si="19"/>
        <v>0</v>
      </c>
    </row>
    <row r="674" spans="1:8" hidden="1">
      <c r="A674" s="188">
        <v>671</v>
      </c>
      <c r="B674" s="189"/>
      <c r="C674" s="162"/>
      <c r="D674" s="190"/>
      <c r="E674" s="190"/>
      <c r="F674" s="189"/>
      <c r="G674" s="191"/>
      <c r="H674" s="267">
        <f t="shared" si="19"/>
        <v>0</v>
      </c>
    </row>
    <row r="675" spans="1:8" hidden="1">
      <c r="A675" s="188">
        <v>672</v>
      </c>
      <c r="B675" s="189"/>
      <c r="C675" s="162"/>
      <c r="D675" s="190"/>
      <c r="E675" s="190"/>
      <c r="F675" s="189"/>
      <c r="G675" s="191"/>
      <c r="H675" s="267">
        <f t="shared" si="19"/>
        <v>0</v>
      </c>
    </row>
    <row r="676" spans="1:8" hidden="1">
      <c r="A676" s="188">
        <v>673</v>
      </c>
      <c r="B676" s="189"/>
      <c r="C676" s="162"/>
      <c r="D676" s="190"/>
      <c r="E676" s="190"/>
      <c r="F676" s="189"/>
      <c r="G676" s="191"/>
      <c r="H676" s="267">
        <f t="shared" si="19"/>
        <v>0</v>
      </c>
    </row>
    <row r="677" spans="1:8" hidden="1">
      <c r="A677" s="188">
        <v>674</v>
      </c>
      <c r="B677" s="189"/>
      <c r="C677" s="162"/>
      <c r="D677" s="190"/>
      <c r="E677" s="190"/>
      <c r="F677" s="189"/>
      <c r="G677" s="191"/>
      <c r="H677" s="267">
        <f t="shared" si="19"/>
        <v>0</v>
      </c>
    </row>
    <row r="678" spans="1:8" hidden="1">
      <c r="A678" s="188">
        <v>675</v>
      </c>
      <c r="B678" s="189"/>
      <c r="C678" s="162"/>
      <c r="D678" s="190"/>
      <c r="E678" s="190"/>
      <c r="F678" s="189"/>
      <c r="G678" s="191"/>
      <c r="H678" s="267">
        <f t="shared" si="19"/>
        <v>0</v>
      </c>
    </row>
    <row r="679" spans="1:8" hidden="1">
      <c r="A679" s="188">
        <v>676</v>
      </c>
      <c r="B679" s="189"/>
      <c r="C679" s="162"/>
      <c r="D679" s="190"/>
      <c r="E679" s="190"/>
      <c r="F679" s="189"/>
      <c r="G679" s="191"/>
      <c r="H679" s="267">
        <f t="shared" si="19"/>
        <v>0</v>
      </c>
    </row>
    <row r="680" spans="1:8" hidden="1">
      <c r="A680" s="188">
        <v>677</v>
      </c>
      <c r="B680" s="189"/>
      <c r="C680" s="162"/>
      <c r="D680" s="190"/>
      <c r="E680" s="190"/>
      <c r="F680" s="189"/>
      <c r="G680" s="191"/>
      <c r="H680" s="267">
        <f t="shared" si="19"/>
        <v>0</v>
      </c>
    </row>
    <row r="681" spans="1:8" hidden="1">
      <c r="A681" s="188">
        <v>678</v>
      </c>
      <c r="B681" s="189"/>
      <c r="C681" s="162"/>
      <c r="D681" s="190"/>
      <c r="E681" s="190"/>
      <c r="F681" s="189"/>
      <c r="G681" s="191"/>
      <c r="H681" s="267">
        <f t="shared" si="19"/>
        <v>0</v>
      </c>
    </row>
    <row r="682" spans="1:8" hidden="1">
      <c r="A682" s="188">
        <v>679</v>
      </c>
      <c r="B682" s="189"/>
      <c r="C682" s="162"/>
      <c r="D682" s="190"/>
      <c r="E682" s="190"/>
      <c r="F682" s="189"/>
      <c r="G682" s="191"/>
      <c r="H682" s="267">
        <f t="shared" si="19"/>
        <v>0</v>
      </c>
    </row>
    <row r="683" spans="1:8" hidden="1">
      <c r="A683" s="188">
        <v>680</v>
      </c>
      <c r="B683" s="189"/>
      <c r="C683" s="162"/>
      <c r="D683" s="190"/>
      <c r="E683" s="190"/>
      <c r="F683" s="189"/>
      <c r="G683" s="191"/>
      <c r="H683" s="267">
        <f t="shared" si="19"/>
        <v>0</v>
      </c>
    </row>
    <row r="684" spans="1:8" hidden="1">
      <c r="A684" s="188">
        <v>681</v>
      </c>
      <c r="B684" s="189"/>
      <c r="C684" s="162"/>
      <c r="D684" s="190"/>
      <c r="E684" s="190"/>
      <c r="F684" s="189"/>
      <c r="G684" s="191"/>
      <c r="H684" s="267">
        <f t="shared" si="19"/>
        <v>0</v>
      </c>
    </row>
    <row r="685" spans="1:8" hidden="1">
      <c r="A685" s="188">
        <v>682</v>
      </c>
      <c r="B685" s="189"/>
      <c r="C685" s="162"/>
      <c r="D685" s="190"/>
      <c r="E685" s="190"/>
      <c r="F685" s="189"/>
      <c r="G685" s="191"/>
      <c r="H685" s="267">
        <f t="shared" si="19"/>
        <v>0</v>
      </c>
    </row>
    <row r="686" spans="1:8" hidden="1">
      <c r="A686" s="188">
        <v>683</v>
      </c>
      <c r="B686" s="189"/>
      <c r="C686" s="162"/>
      <c r="D686" s="190"/>
      <c r="E686" s="190"/>
      <c r="F686" s="189"/>
      <c r="G686" s="191"/>
      <c r="H686" s="267">
        <f t="shared" si="19"/>
        <v>0</v>
      </c>
    </row>
    <row r="687" spans="1:8" hidden="1">
      <c r="A687" s="188">
        <v>684</v>
      </c>
      <c r="B687" s="189"/>
      <c r="C687" s="162"/>
      <c r="D687" s="190"/>
      <c r="E687" s="190"/>
      <c r="F687" s="189"/>
      <c r="G687" s="191"/>
      <c r="H687" s="267">
        <f t="shared" si="19"/>
        <v>0</v>
      </c>
    </row>
    <row r="688" spans="1:8" hidden="1">
      <c r="A688" s="188">
        <v>685</v>
      </c>
      <c r="B688" s="189"/>
      <c r="C688" s="162"/>
      <c r="D688" s="190"/>
      <c r="E688" s="190"/>
      <c r="F688" s="189"/>
      <c r="G688" s="191"/>
      <c r="H688" s="267">
        <f t="shared" si="19"/>
        <v>0</v>
      </c>
    </row>
    <row r="689" spans="1:8" hidden="1">
      <c r="A689" s="188">
        <v>686</v>
      </c>
      <c r="B689" s="189"/>
      <c r="C689" s="162"/>
      <c r="D689" s="190"/>
      <c r="E689" s="190"/>
      <c r="F689" s="189"/>
      <c r="G689" s="191"/>
      <c r="H689" s="267">
        <f t="shared" si="19"/>
        <v>0</v>
      </c>
    </row>
    <row r="690" spans="1:8" hidden="1">
      <c r="A690" s="188">
        <v>687</v>
      </c>
      <c r="B690" s="189"/>
      <c r="C690" s="162"/>
      <c r="D690" s="190"/>
      <c r="E690" s="190"/>
      <c r="F690" s="189"/>
      <c r="G690" s="191"/>
      <c r="H690" s="267">
        <f t="shared" si="19"/>
        <v>0</v>
      </c>
    </row>
    <row r="691" spans="1:8" hidden="1">
      <c r="A691" s="188">
        <v>688</v>
      </c>
      <c r="B691" s="189"/>
      <c r="C691" s="162"/>
      <c r="D691" s="190"/>
      <c r="E691" s="190"/>
      <c r="F691" s="189"/>
      <c r="G691" s="191"/>
      <c r="H691" s="267">
        <f t="shared" si="19"/>
        <v>0</v>
      </c>
    </row>
    <row r="692" spans="1:8" hidden="1">
      <c r="A692" s="188">
        <v>689</v>
      </c>
      <c r="B692" s="189"/>
      <c r="C692" s="162"/>
      <c r="D692" s="190"/>
      <c r="E692" s="190"/>
      <c r="F692" s="189"/>
      <c r="G692" s="191"/>
      <c r="H692" s="267">
        <f t="shared" si="19"/>
        <v>0</v>
      </c>
    </row>
    <row r="693" spans="1:8" hidden="1">
      <c r="A693" s="188">
        <v>690</v>
      </c>
      <c r="B693" s="189"/>
      <c r="C693" s="162"/>
      <c r="D693" s="190"/>
      <c r="E693" s="190"/>
      <c r="F693" s="189"/>
      <c r="G693" s="191"/>
      <c r="H693" s="267">
        <f t="shared" si="19"/>
        <v>0</v>
      </c>
    </row>
    <row r="694" spans="1:8" hidden="1">
      <c r="A694" s="188">
        <v>691</v>
      </c>
      <c r="B694" s="189"/>
      <c r="C694" s="162"/>
      <c r="D694" s="190"/>
      <c r="E694" s="190"/>
      <c r="F694" s="189"/>
      <c r="G694" s="191"/>
      <c r="H694" s="267">
        <f t="shared" si="19"/>
        <v>0</v>
      </c>
    </row>
    <row r="695" spans="1:8" hidden="1">
      <c r="A695" s="188">
        <v>692</v>
      </c>
      <c r="B695" s="189"/>
      <c r="C695" s="162"/>
      <c r="D695" s="190"/>
      <c r="E695" s="190"/>
      <c r="F695" s="189"/>
      <c r="G695" s="191"/>
      <c r="H695" s="267">
        <f t="shared" si="19"/>
        <v>0</v>
      </c>
    </row>
    <row r="696" spans="1:8" hidden="1">
      <c r="A696" s="188">
        <v>693</v>
      </c>
      <c r="B696" s="189"/>
      <c r="C696" s="162"/>
      <c r="D696" s="190"/>
      <c r="E696" s="190"/>
      <c r="F696" s="189"/>
      <c r="G696" s="191"/>
      <c r="H696" s="267">
        <f t="shared" si="19"/>
        <v>0</v>
      </c>
    </row>
    <row r="697" spans="1:8" hidden="1">
      <c r="A697" s="188">
        <v>694</v>
      </c>
      <c r="B697" s="189"/>
      <c r="C697" s="162"/>
      <c r="D697" s="190"/>
      <c r="E697" s="190"/>
      <c r="F697" s="189"/>
      <c r="G697" s="191"/>
      <c r="H697" s="267">
        <f t="shared" si="19"/>
        <v>0</v>
      </c>
    </row>
    <row r="698" spans="1:8" hidden="1">
      <c r="A698" s="188">
        <v>695</v>
      </c>
      <c r="B698" s="189"/>
      <c r="C698" s="162"/>
      <c r="D698" s="190"/>
      <c r="E698" s="190"/>
      <c r="F698" s="189"/>
      <c r="G698" s="191"/>
      <c r="H698" s="267">
        <f t="shared" si="19"/>
        <v>0</v>
      </c>
    </row>
    <row r="699" spans="1:8" hidden="1">
      <c r="A699" s="188">
        <v>696</v>
      </c>
      <c r="B699" s="189"/>
      <c r="C699" s="162"/>
      <c r="D699" s="190"/>
      <c r="E699" s="190"/>
      <c r="F699" s="189"/>
      <c r="G699" s="191"/>
      <c r="H699" s="267">
        <f t="shared" si="19"/>
        <v>0</v>
      </c>
    </row>
    <row r="700" spans="1:8" hidden="1">
      <c r="A700" s="188">
        <v>697</v>
      </c>
      <c r="B700" s="189"/>
      <c r="C700" s="162"/>
      <c r="D700" s="190"/>
      <c r="E700" s="190"/>
      <c r="F700" s="189"/>
      <c r="G700" s="191"/>
      <c r="H700" s="267">
        <f t="shared" si="19"/>
        <v>0</v>
      </c>
    </row>
    <row r="701" spans="1:8" hidden="1">
      <c r="A701" s="188">
        <v>698</v>
      </c>
      <c r="B701" s="189"/>
      <c r="C701" s="162"/>
      <c r="D701" s="190"/>
      <c r="E701" s="190"/>
      <c r="F701" s="189"/>
      <c r="G701" s="191"/>
      <c r="H701" s="267">
        <f t="shared" si="19"/>
        <v>0</v>
      </c>
    </row>
    <row r="702" spans="1:8" hidden="1">
      <c r="A702" s="188">
        <v>699</v>
      </c>
      <c r="B702" s="189"/>
      <c r="C702" s="162"/>
      <c r="D702" s="190"/>
      <c r="E702" s="190"/>
      <c r="F702" s="189"/>
      <c r="G702" s="191"/>
      <c r="H702" s="267">
        <f t="shared" si="19"/>
        <v>0</v>
      </c>
    </row>
    <row r="703" spans="1:8" hidden="1">
      <c r="A703" s="188">
        <v>700</v>
      </c>
      <c r="B703" s="189"/>
      <c r="C703" s="162"/>
      <c r="D703" s="190"/>
      <c r="E703" s="190"/>
      <c r="F703" s="189"/>
      <c r="G703" s="191"/>
      <c r="H703" s="267">
        <f t="shared" si="19"/>
        <v>0</v>
      </c>
    </row>
    <row r="704" spans="1:8" hidden="1">
      <c r="A704" s="188">
        <v>701</v>
      </c>
      <c r="B704" s="189"/>
      <c r="C704" s="162"/>
      <c r="D704" s="190"/>
      <c r="E704" s="190"/>
      <c r="F704" s="189"/>
      <c r="G704" s="191"/>
      <c r="H704" s="267">
        <f t="shared" si="19"/>
        <v>0</v>
      </c>
    </row>
    <row r="705" spans="1:8" hidden="1">
      <c r="A705" s="188">
        <v>702</v>
      </c>
      <c r="B705" s="189"/>
      <c r="C705" s="162"/>
      <c r="D705" s="190"/>
      <c r="E705" s="190"/>
      <c r="F705" s="189"/>
      <c r="G705" s="191"/>
      <c r="H705" s="267">
        <f t="shared" ref="H705:H768" si="20">(E705-D705+1)*C705</f>
        <v>0</v>
      </c>
    </row>
    <row r="706" spans="1:8" hidden="1">
      <c r="A706" s="188">
        <v>703</v>
      </c>
      <c r="B706" s="189"/>
      <c r="C706" s="162"/>
      <c r="D706" s="190"/>
      <c r="E706" s="190"/>
      <c r="F706" s="189"/>
      <c r="G706" s="191"/>
      <c r="H706" s="267">
        <f t="shared" si="20"/>
        <v>0</v>
      </c>
    </row>
    <row r="707" spans="1:8" hidden="1">
      <c r="A707" s="188">
        <v>704</v>
      </c>
      <c r="B707" s="189"/>
      <c r="C707" s="162"/>
      <c r="D707" s="190"/>
      <c r="E707" s="190"/>
      <c r="F707" s="189"/>
      <c r="G707" s="191"/>
      <c r="H707" s="267">
        <f t="shared" si="20"/>
        <v>0</v>
      </c>
    </row>
    <row r="708" spans="1:8" hidden="1">
      <c r="A708" s="188">
        <v>705</v>
      </c>
      <c r="B708" s="189"/>
      <c r="C708" s="162"/>
      <c r="D708" s="190"/>
      <c r="E708" s="190"/>
      <c r="F708" s="189"/>
      <c r="G708" s="191"/>
      <c r="H708" s="267">
        <f t="shared" si="20"/>
        <v>0</v>
      </c>
    </row>
    <row r="709" spans="1:8" hidden="1">
      <c r="A709" s="188">
        <v>706</v>
      </c>
      <c r="B709" s="189"/>
      <c r="C709" s="162"/>
      <c r="D709" s="190"/>
      <c r="E709" s="190"/>
      <c r="F709" s="189"/>
      <c r="G709" s="191"/>
      <c r="H709" s="267">
        <f t="shared" si="20"/>
        <v>0</v>
      </c>
    </row>
    <row r="710" spans="1:8" hidden="1">
      <c r="A710" s="188">
        <v>707</v>
      </c>
      <c r="B710" s="189"/>
      <c r="C710" s="162"/>
      <c r="D710" s="190"/>
      <c r="E710" s="190"/>
      <c r="F710" s="189"/>
      <c r="G710" s="191"/>
      <c r="H710" s="267">
        <f t="shared" si="20"/>
        <v>0</v>
      </c>
    </row>
    <row r="711" spans="1:8" hidden="1">
      <c r="A711" s="188">
        <v>708</v>
      </c>
      <c r="B711" s="189"/>
      <c r="C711" s="162"/>
      <c r="D711" s="190"/>
      <c r="E711" s="190"/>
      <c r="F711" s="189"/>
      <c r="G711" s="191"/>
      <c r="H711" s="267">
        <f t="shared" si="20"/>
        <v>0</v>
      </c>
    </row>
    <row r="712" spans="1:8" hidden="1">
      <c r="A712" s="188">
        <v>709</v>
      </c>
      <c r="B712" s="189"/>
      <c r="C712" s="162"/>
      <c r="D712" s="190"/>
      <c r="E712" s="190"/>
      <c r="F712" s="189"/>
      <c r="G712" s="191"/>
      <c r="H712" s="267">
        <f t="shared" si="20"/>
        <v>0</v>
      </c>
    </row>
    <row r="713" spans="1:8" hidden="1">
      <c r="A713" s="188">
        <v>710</v>
      </c>
      <c r="B713" s="189"/>
      <c r="C713" s="162"/>
      <c r="D713" s="190"/>
      <c r="E713" s="190"/>
      <c r="F713" s="189"/>
      <c r="G713" s="191"/>
      <c r="H713" s="267">
        <f t="shared" si="20"/>
        <v>0</v>
      </c>
    </row>
    <row r="714" spans="1:8" hidden="1">
      <c r="A714" s="188">
        <v>711</v>
      </c>
      <c r="B714" s="189"/>
      <c r="C714" s="162"/>
      <c r="D714" s="190"/>
      <c r="E714" s="190"/>
      <c r="F714" s="189"/>
      <c r="G714" s="191"/>
      <c r="H714" s="267">
        <f t="shared" si="20"/>
        <v>0</v>
      </c>
    </row>
    <row r="715" spans="1:8" hidden="1">
      <c r="A715" s="188">
        <v>712</v>
      </c>
      <c r="B715" s="189"/>
      <c r="C715" s="162"/>
      <c r="D715" s="190"/>
      <c r="E715" s="190"/>
      <c r="F715" s="189"/>
      <c r="G715" s="191"/>
      <c r="H715" s="267">
        <f t="shared" si="20"/>
        <v>0</v>
      </c>
    </row>
    <row r="716" spans="1:8" hidden="1">
      <c r="A716" s="188">
        <v>713</v>
      </c>
      <c r="B716" s="189"/>
      <c r="C716" s="162"/>
      <c r="D716" s="190"/>
      <c r="E716" s="190"/>
      <c r="F716" s="189"/>
      <c r="G716" s="191"/>
      <c r="H716" s="267">
        <f t="shared" si="20"/>
        <v>0</v>
      </c>
    </row>
    <row r="717" spans="1:8" hidden="1">
      <c r="A717" s="188">
        <v>714</v>
      </c>
      <c r="B717" s="189"/>
      <c r="C717" s="162"/>
      <c r="D717" s="190"/>
      <c r="E717" s="190"/>
      <c r="F717" s="189"/>
      <c r="G717" s="191"/>
      <c r="H717" s="267">
        <f t="shared" si="20"/>
        <v>0</v>
      </c>
    </row>
    <row r="718" spans="1:8" hidden="1">
      <c r="A718" s="188">
        <v>715</v>
      </c>
      <c r="B718" s="189"/>
      <c r="C718" s="162"/>
      <c r="D718" s="190"/>
      <c r="E718" s="190"/>
      <c r="F718" s="189"/>
      <c r="G718" s="191"/>
      <c r="H718" s="267">
        <f t="shared" si="20"/>
        <v>0</v>
      </c>
    </row>
    <row r="719" spans="1:8" hidden="1">
      <c r="A719" s="188">
        <v>716</v>
      </c>
      <c r="B719" s="189"/>
      <c r="C719" s="162"/>
      <c r="D719" s="190"/>
      <c r="E719" s="190"/>
      <c r="F719" s="189"/>
      <c r="G719" s="191"/>
      <c r="H719" s="267">
        <f t="shared" si="20"/>
        <v>0</v>
      </c>
    </row>
    <row r="720" spans="1:8" hidden="1">
      <c r="A720" s="188">
        <v>717</v>
      </c>
      <c r="B720" s="189"/>
      <c r="C720" s="162"/>
      <c r="D720" s="190"/>
      <c r="E720" s="190"/>
      <c r="F720" s="189"/>
      <c r="G720" s="191"/>
      <c r="H720" s="267">
        <f t="shared" si="20"/>
        <v>0</v>
      </c>
    </row>
    <row r="721" spans="1:8" hidden="1">
      <c r="A721" s="188">
        <v>718</v>
      </c>
      <c r="B721" s="189"/>
      <c r="C721" s="162"/>
      <c r="D721" s="190"/>
      <c r="E721" s="190"/>
      <c r="F721" s="189"/>
      <c r="G721" s="191"/>
      <c r="H721" s="267">
        <f t="shared" si="20"/>
        <v>0</v>
      </c>
    </row>
    <row r="722" spans="1:8" hidden="1">
      <c r="A722" s="188">
        <v>719</v>
      </c>
      <c r="B722" s="189"/>
      <c r="C722" s="162"/>
      <c r="D722" s="190"/>
      <c r="E722" s="190"/>
      <c r="F722" s="189"/>
      <c r="G722" s="191"/>
      <c r="H722" s="267">
        <f t="shared" si="20"/>
        <v>0</v>
      </c>
    </row>
    <row r="723" spans="1:8" hidden="1">
      <c r="A723" s="188">
        <v>720</v>
      </c>
      <c r="B723" s="189"/>
      <c r="C723" s="162"/>
      <c r="D723" s="190"/>
      <c r="E723" s="190"/>
      <c r="F723" s="189"/>
      <c r="G723" s="191"/>
      <c r="H723" s="267">
        <f t="shared" si="20"/>
        <v>0</v>
      </c>
    </row>
    <row r="724" spans="1:8" hidden="1">
      <c r="A724" s="188">
        <v>721</v>
      </c>
      <c r="B724" s="189"/>
      <c r="C724" s="162"/>
      <c r="D724" s="190"/>
      <c r="E724" s="190"/>
      <c r="F724" s="189"/>
      <c r="G724" s="191"/>
      <c r="H724" s="267">
        <f t="shared" si="20"/>
        <v>0</v>
      </c>
    </row>
    <row r="725" spans="1:8" hidden="1">
      <c r="A725" s="188">
        <v>722</v>
      </c>
      <c r="B725" s="189"/>
      <c r="C725" s="162"/>
      <c r="D725" s="190"/>
      <c r="E725" s="190"/>
      <c r="F725" s="189"/>
      <c r="G725" s="191"/>
      <c r="H725" s="267">
        <f t="shared" si="20"/>
        <v>0</v>
      </c>
    </row>
    <row r="726" spans="1:8" hidden="1">
      <c r="A726" s="188">
        <v>723</v>
      </c>
      <c r="B726" s="189"/>
      <c r="C726" s="162"/>
      <c r="D726" s="190"/>
      <c r="E726" s="190"/>
      <c r="F726" s="189"/>
      <c r="G726" s="191"/>
      <c r="H726" s="267">
        <f t="shared" si="20"/>
        <v>0</v>
      </c>
    </row>
    <row r="727" spans="1:8" hidden="1">
      <c r="A727" s="188">
        <v>724</v>
      </c>
      <c r="B727" s="189"/>
      <c r="C727" s="162"/>
      <c r="D727" s="190"/>
      <c r="E727" s="190"/>
      <c r="F727" s="189"/>
      <c r="G727" s="191"/>
      <c r="H727" s="267">
        <f t="shared" si="20"/>
        <v>0</v>
      </c>
    </row>
    <row r="728" spans="1:8" hidden="1">
      <c r="A728" s="188">
        <v>725</v>
      </c>
      <c r="B728" s="189"/>
      <c r="C728" s="162"/>
      <c r="D728" s="190"/>
      <c r="E728" s="190"/>
      <c r="F728" s="189"/>
      <c r="G728" s="191"/>
      <c r="H728" s="267">
        <f t="shared" si="20"/>
        <v>0</v>
      </c>
    </row>
    <row r="729" spans="1:8" hidden="1">
      <c r="A729" s="188">
        <v>726</v>
      </c>
      <c r="B729" s="189"/>
      <c r="C729" s="162"/>
      <c r="D729" s="190"/>
      <c r="E729" s="190"/>
      <c r="F729" s="189"/>
      <c r="G729" s="191"/>
      <c r="H729" s="267">
        <f t="shared" si="20"/>
        <v>0</v>
      </c>
    </row>
    <row r="730" spans="1:8" hidden="1">
      <c r="A730" s="188">
        <v>727</v>
      </c>
      <c r="B730" s="189"/>
      <c r="C730" s="162"/>
      <c r="D730" s="190"/>
      <c r="E730" s="190"/>
      <c r="F730" s="189"/>
      <c r="G730" s="191"/>
      <c r="H730" s="267">
        <f t="shared" si="20"/>
        <v>0</v>
      </c>
    </row>
    <row r="731" spans="1:8" hidden="1">
      <c r="A731" s="188">
        <v>728</v>
      </c>
      <c r="B731" s="189"/>
      <c r="C731" s="162"/>
      <c r="D731" s="190"/>
      <c r="E731" s="190"/>
      <c r="F731" s="189"/>
      <c r="G731" s="191"/>
      <c r="H731" s="267">
        <f t="shared" si="20"/>
        <v>0</v>
      </c>
    </row>
    <row r="732" spans="1:8" hidden="1">
      <c r="A732" s="188">
        <v>729</v>
      </c>
      <c r="B732" s="189"/>
      <c r="C732" s="162"/>
      <c r="D732" s="190"/>
      <c r="E732" s="190"/>
      <c r="F732" s="189"/>
      <c r="G732" s="191"/>
      <c r="H732" s="267">
        <f t="shared" si="20"/>
        <v>0</v>
      </c>
    </row>
    <row r="733" spans="1:8" hidden="1">
      <c r="A733" s="188">
        <v>730</v>
      </c>
      <c r="B733" s="189"/>
      <c r="C733" s="162"/>
      <c r="D733" s="190"/>
      <c r="E733" s="190"/>
      <c r="F733" s="189"/>
      <c r="G733" s="191"/>
      <c r="H733" s="267">
        <f t="shared" si="20"/>
        <v>0</v>
      </c>
    </row>
    <row r="734" spans="1:8" hidden="1">
      <c r="A734" s="188">
        <v>731</v>
      </c>
      <c r="B734" s="189"/>
      <c r="C734" s="162"/>
      <c r="D734" s="190"/>
      <c r="E734" s="190"/>
      <c r="F734" s="189"/>
      <c r="G734" s="191"/>
      <c r="H734" s="267">
        <f t="shared" si="20"/>
        <v>0</v>
      </c>
    </row>
    <row r="735" spans="1:8" hidden="1">
      <c r="A735" s="188">
        <v>732</v>
      </c>
      <c r="B735" s="189"/>
      <c r="C735" s="162"/>
      <c r="D735" s="190"/>
      <c r="E735" s="190"/>
      <c r="F735" s="189"/>
      <c r="G735" s="191"/>
      <c r="H735" s="267">
        <f t="shared" si="20"/>
        <v>0</v>
      </c>
    </row>
    <row r="736" spans="1:8" hidden="1">
      <c r="A736" s="188">
        <v>733</v>
      </c>
      <c r="B736" s="189"/>
      <c r="C736" s="162"/>
      <c r="D736" s="190"/>
      <c r="E736" s="190"/>
      <c r="F736" s="189"/>
      <c r="G736" s="191"/>
      <c r="H736" s="267">
        <f t="shared" si="20"/>
        <v>0</v>
      </c>
    </row>
    <row r="737" spans="1:8" hidden="1">
      <c r="A737" s="188">
        <v>734</v>
      </c>
      <c r="B737" s="189"/>
      <c r="C737" s="162"/>
      <c r="D737" s="190"/>
      <c r="E737" s="190"/>
      <c r="F737" s="189"/>
      <c r="G737" s="191"/>
      <c r="H737" s="267">
        <f t="shared" si="20"/>
        <v>0</v>
      </c>
    </row>
    <row r="738" spans="1:8" hidden="1">
      <c r="A738" s="188">
        <v>735</v>
      </c>
      <c r="B738" s="189"/>
      <c r="C738" s="162"/>
      <c r="D738" s="190"/>
      <c r="E738" s="190"/>
      <c r="F738" s="189"/>
      <c r="G738" s="191"/>
      <c r="H738" s="267">
        <f t="shared" si="20"/>
        <v>0</v>
      </c>
    </row>
    <row r="739" spans="1:8" hidden="1">
      <c r="A739" s="188">
        <v>736</v>
      </c>
      <c r="B739" s="189"/>
      <c r="C739" s="162"/>
      <c r="D739" s="190"/>
      <c r="E739" s="190"/>
      <c r="F739" s="189"/>
      <c r="G739" s="191"/>
      <c r="H739" s="267">
        <f t="shared" si="20"/>
        <v>0</v>
      </c>
    </row>
    <row r="740" spans="1:8" hidden="1">
      <c r="A740" s="188">
        <v>737</v>
      </c>
      <c r="B740" s="189"/>
      <c r="C740" s="162"/>
      <c r="D740" s="190"/>
      <c r="E740" s="190"/>
      <c r="F740" s="189"/>
      <c r="G740" s="191"/>
      <c r="H740" s="267">
        <f t="shared" si="20"/>
        <v>0</v>
      </c>
    </row>
    <row r="741" spans="1:8" hidden="1">
      <c r="A741" s="188">
        <v>738</v>
      </c>
      <c r="B741" s="189"/>
      <c r="C741" s="162"/>
      <c r="D741" s="190"/>
      <c r="E741" s="190"/>
      <c r="F741" s="189"/>
      <c r="G741" s="191"/>
      <c r="H741" s="267">
        <f t="shared" si="20"/>
        <v>0</v>
      </c>
    </row>
    <row r="742" spans="1:8" hidden="1">
      <c r="A742" s="188">
        <v>739</v>
      </c>
      <c r="B742" s="189"/>
      <c r="C742" s="162"/>
      <c r="D742" s="190"/>
      <c r="E742" s="190"/>
      <c r="F742" s="189"/>
      <c r="G742" s="191"/>
      <c r="H742" s="267">
        <f t="shared" si="20"/>
        <v>0</v>
      </c>
    </row>
    <row r="743" spans="1:8" hidden="1">
      <c r="A743" s="188">
        <v>740</v>
      </c>
      <c r="B743" s="189"/>
      <c r="C743" s="162"/>
      <c r="D743" s="190"/>
      <c r="E743" s="190"/>
      <c r="F743" s="189"/>
      <c r="G743" s="191"/>
      <c r="H743" s="267">
        <f t="shared" si="20"/>
        <v>0</v>
      </c>
    </row>
    <row r="744" spans="1:8" hidden="1">
      <c r="A744" s="188">
        <v>741</v>
      </c>
      <c r="B744" s="189"/>
      <c r="C744" s="162"/>
      <c r="D744" s="190"/>
      <c r="E744" s="190"/>
      <c r="F744" s="189"/>
      <c r="G744" s="191"/>
      <c r="H744" s="267">
        <f t="shared" si="20"/>
        <v>0</v>
      </c>
    </row>
    <row r="745" spans="1:8" hidden="1">
      <c r="A745" s="188">
        <v>742</v>
      </c>
      <c r="B745" s="189"/>
      <c r="C745" s="162"/>
      <c r="D745" s="190"/>
      <c r="E745" s="190"/>
      <c r="F745" s="189"/>
      <c r="G745" s="191"/>
      <c r="H745" s="267">
        <f t="shared" si="20"/>
        <v>0</v>
      </c>
    </row>
    <row r="746" spans="1:8" hidden="1">
      <c r="A746" s="188">
        <v>743</v>
      </c>
      <c r="B746" s="189"/>
      <c r="C746" s="162"/>
      <c r="D746" s="190"/>
      <c r="E746" s="190"/>
      <c r="F746" s="189"/>
      <c r="G746" s="191"/>
      <c r="H746" s="267">
        <f t="shared" si="20"/>
        <v>0</v>
      </c>
    </row>
    <row r="747" spans="1:8" hidden="1">
      <c r="A747" s="188">
        <v>744</v>
      </c>
      <c r="B747" s="189"/>
      <c r="C747" s="162"/>
      <c r="D747" s="190"/>
      <c r="E747" s="190"/>
      <c r="F747" s="189"/>
      <c r="G747" s="191"/>
      <c r="H747" s="267">
        <f t="shared" si="20"/>
        <v>0</v>
      </c>
    </row>
    <row r="748" spans="1:8" hidden="1">
      <c r="A748" s="188">
        <v>745</v>
      </c>
      <c r="B748" s="189"/>
      <c r="C748" s="162"/>
      <c r="D748" s="190"/>
      <c r="E748" s="190"/>
      <c r="F748" s="189"/>
      <c r="G748" s="191"/>
      <c r="H748" s="267">
        <f t="shared" si="20"/>
        <v>0</v>
      </c>
    </row>
    <row r="749" spans="1:8" hidden="1">
      <c r="A749" s="188">
        <v>746</v>
      </c>
      <c r="B749" s="189"/>
      <c r="C749" s="162"/>
      <c r="D749" s="190"/>
      <c r="E749" s="190"/>
      <c r="F749" s="189"/>
      <c r="G749" s="191"/>
      <c r="H749" s="267">
        <f t="shared" si="20"/>
        <v>0</v>
      </c>
    </row>
    <row r="750" spans="1:8" hidden="1">
      <c r="A750" s="188">
        <v>747</v>
      </c>
      <c r="B750" s="189"/>
      <c r="C750" s="162"/>
      <c r="D750" s="190"/>
      <c r="E750" s="190"/>
      <c r="F750" s="189"/>
      <c r="G750" s="191"/>
      <c r="H750" s="267">
        <f t="shared" si="20"/>
        <v>0</v>
      </c>
    </row>
    <row r="751" spans="1:8" hidden="1">
      <c r="A751" s="188">
        <v>748</v>
      </c>
      <c r="B751" s="189"/>
      <c r="C751" s="162"/>
      <c r="D751" s="190"/>
      <c r="E751" s="190"/>
      <c r="F751" s="189"/>
      <c r="G751" s="191"/>
      <c r="H751" s="267">
        <f t="shared" si="20"/>
        <v>0</v>
      </c>
    </row>
    <row r="752" spans="1:8" hidden="1">
      <c r="A752" s="188">
        <v>749</v>
      </c>
      <c r="B752" s="189"/>
      <c r="C752" s="162"/>
      <c r="D752" s="190"/>
      <c r="E752" s="190"/>
      <c r="F752" s="189"/>
      <c r="G752" s="191"/>
      <c r="H752" s="267">
        <f t="shared" si="20"/>
        <v>0</v>
      </c>
    </row>
    <row r="753" spans="1:8" hidden="1">
      <c r="A753" s="188">
        <v>750</v>
      </c>
      <c r="B753" s="189"/>
      <c r="C753" s="162"/>
      <c r="D753" s="190"/>
      <c r="E753" s="190"/>
      <c r="F753" s="189"/>
      <c r="G753" s="191"/>
      <c r="H753" s="267">
        <f t="shared" si="20"/>
        <v>0</v>
      </c>
    </row>
    <row r="754" spans="1:8" hidden="1">
      <c r="A754" s="188">
        <v>751</v>
      </c>
      <c r="B754" s="189"/>
      <c r="C754" s="162"/>
      <c r="D754" s="190"/>
      <c r="E754" s="190"/>
      <c r="F754" s="189"/>
      <c r="G754" s="191"/>
      <c r="H754" s="267">
        <f t="shared" si="20"/>
        <v>0</v>
      </c>
    </row>
    <row r="755" spans="1:8" hidden="1">
      <c r="A755" s="188">
        <v>752</v>
      </c>
      <c r="B755" s="189"/>
      <c r="C755" s="162"/>
      <c r="D755" s="190"/>
      <c r="E755" s="190"/>
      <c r="F755" s="189"/>
      <c r="G755" s="191"/>
      <c r="H755" s="267">
        <f t="shared" si="20"/>
        <v>0</v>
      </c>
    </row>
    <row r="756" spans="1:8" hidden="1">
      <c r="A756" s="188">
        <v>753</v>
      </c>
      <c r="B756" s="189"/>
      <c r="C756" s="162"/>
      <c r="D756" s="190"/>
      <c r="E756" s="190"/>
      <c r="F756" s="189"/>
      <c r="G756" s="191"/>
      <c r="H756" s="267">
        <f t="shared" si="20"/>
        <v>0</v>
      </c>
    </row>
    <row r="757" spans="1:8" hidden="1">
      <c r="A757" s="188">
        <v>754</v>
      </c>
      <c r="B757" s="189"/>
      <c r="C757" s="162"/>
      <c r="D757" s="190"/>
      <c r="E757" s="190"/>
      <c r="F757" s="189"/>
      <c r="G757" s="191"/>
      <c r="H757" s="267">
        <f t="shared" si="20"/>
        <v>0</v>
      </c>
    </row>
    <row r="758" spans="1:8" hidden="1">
      <c r="A758" s="188">
        <v>755</v>
      </c>
      <c r="B758" s="189"/>
      <c r="C758" s="162"/>
      <c r="D758" s="190"/>
      <c r="E758" s="190"/>
      <c r="F758" s="189"/>
      <c r="G758" s="191"/>
      <c r="H758" s="267">
        <f t="shared" si="20"/>
        <v>0</v>
      </c>
    </row>
    <row r="759" spans="1:8" hidden="1">
      <c r="A759" s="188">
        <v>756</v>
      </c>
      <c r="B759" s="189"/>
      <c r="C759" s="162"/>
      <c r="D759" s="190"/>
      <c r="E759" s="190"/>
      <c r="F759" s="189"/>
      <c r="G759" s="191"/>
      <c r="H759" s="267">
        <f t="shared" si="20"/>
        <v>0</v>
      </c>
    </row>
    <row r="760" spans="1:8" hidden="1">
      <c r="A760" s="188">
        <v>757</v>
      </c>
      <c r="B760" s="189"/>
      <c r="C760" s="162"/>
      <c r="D760" s="190"/>
      <c r="E760" s="190"/>
      <c r="F760" s="189"/>
      <c r="G760" s="191"/>
      <c r="H760" s="267">
        <f t="shared" si="20"/>
        <v>0</v>
      </c>
    </row>
    <row r="761" spans="1:8" hidden="1">
      <c r="A761" s="188">
        <v>758</v>
      </c>
      <c r="B761" s="189"/>
      <c r="C761" s="162"/>
      <c r="D761" s="190"/>
      <c r="E761" s="190"/>
      <c r="F761" s="189"/>
      <c r="G761" s="191"/>
      <c r="H761" s="267">
        <f t="shared" si="20"/>
        <v>0</v>
      </c>
    </row>
    <row r="762" spans="1:8" hidden="1">
      <c r="A762" s="188">
        <v>759</v>
      </c>
      <c r="B762" s="189"/>
      <c r="C762" s="162"/>
      <c r="D762" s="190"/>
      <c r="E762" s="190"/>
      <c r="F762" s="189"/>
      <c r="G762" s="191"/>
      <c r="H762" s="267">
        <f t="shared" si="20"/>
        <v>0</v>
      </c>
    </row>
    <row r="763" spans="1:8" hidden="1">
      <c r="A763" s="188">
        <v>760</v>
      </c>
      <c r="B763" s="189"/>
      <c r="C763" s="162"/>
      <c r="D763" s="190"/>
      <c r="E763" s="190"/>
      <c r="F763" s="189"/>
      <c r="G763" s="191"/>
      <c r="H763" s="267">
        <f t="shared" si="20"/>
        <v>0</v>
      </c>
    </row>
    <row r="764" spans="1:8" hidden="1">
      <c r="A764" s="188">
        <v>761</v>
      </c>
      <c r="B764" s="189"/>
      <c r="C764" s="162"/>
      <c r="D764" s="190"/>
      <c r="E764" s="190"/>
      <c r="F764" s="189"/>
      <c r="G764" s="191"/>
      <c r="H764" s="267">
        <f t="shared" si="20"/>
        <v>0</v>
      </c>
    </row>
    <row r="765" spans="1:8" hidden="1">
      <c r="A765" s="188">
        <v>762</v>
      </c>
      <c r="B765" s="189"/>
      <c r="C765" s="162"/>
      <c r="D765" s="190"/>
      <c r="E765" s="190"/>
      <c r="F765" s="189"/>
      <c r="G765" s="191"/>
      <c r="H765" s="267">
        <f t="shared" si="20"/>
        <v>0</v>
      </c>
    </row>
    <row r="766" spans="1:8" hidden="1">
      <c r="A766" s="188">
        <v>763</v>
      </c>
      <c r="B766" s="189"/>
      <c r="C766" s="162"/>
      <c r="D766" s="190"/>
      <c r="E766" s="190"/>
      <c r="F766" s="189"/>
      <c r="G766" s="191"/>
      <c r="H766" s="267">
        <f t="shared" si="20"/>
        <v>0</v>
      </c>
    </row>
    <row r="767" spans="1:8" hidden="1">
      <c r="A767" s="188">
        <v>764</v>
      </c>
      <c r="B767" s="189"/>
      <c r="C767" s="162"/>
      <c r="D767" s="190"/>
      <c r="E767" s="190"/>
      <c r="F767" s="189"/>
      <c r="G767" s="191"/>
      <c r="H767" s="267">
        <f t="shared" si="20"/>
        <v>0</v>
      </c>
    </row>
    <row r="768" spans="1:8" hidden="1">
      <c r="A768" s="188">
        <v>765</v>
      </c>
      <c r="B768" s="189"/>
      <c r="C768" s="162"/>
      <c r="D768" s="190"/>
      <c r="E768" s="190"/>
      <c r="F768" s="189"/>
      <c r="G768" s="191"/>
      <c r="H768" s="267">
        <f t="shared" si="20"/>
        <v>0</v>
      </c>
    </row>
    <row r="769" spans="1:8" hidden="1">
      <c r="A769" s="188">
        <v>766</v>
      </c>
      <c r="B769" s="189"/>
      <c r="C769" s="162"/>
      <c r="D769" s="190"/>
      <c r="E769" s="190"/>
      <c r="F769" s="189"/>
      <c r="G769" s="191"/>
      <c r="H769" s="267">
        <f t="shared" ref="H769:H832" si="21">(E769-D769+1)*C769</f>
        <v>0</v>
      </c>
    </row>
    <row r="770" spans="1:8" hidden="1">
      <c r="A770" s="188">
        <v>767</v>
      </c>
      <c r="B770" s="189"/>
      <c r="C770" s="162"/>
      <c r="D770" s="190"/>
      <c r="E770" s="190"/>
      <c r="F770" s="189"/>
      <c r="G770" s="191"/>
      <c r="H770" s="267">
        <f t="shared" si="21"/>
        <v>0</v>
      </c>
    </row>
    <row r="771" spans="1:8" hidden="1">
      <c r="A771" s="188">
        <v>768</v>
      </c>
      <c r="B771" s="189"/>
      <c r="C771" s="162"/>
      <c r="D771" s="190"/>
      <c r="E771" s="190"/>
      <c r="F771" s="189"/>
      <c r="G771" s="191"/>
      <c r="H771" s="267">
        <f t="shared" si="21"/>
        <v>0</v>
      </c>
    </row>
    <row r="772" spans="1:8" hidden="1">
      <c r="A772" s="188">
        <v>769</v>
      </c>
      <c r="B772" s="189"/>
      <c r="C772" s="162"/>
      <c r="D772" s="190"/>
      <c r="E772" s="190"/>
      <c r="F772" s="189"/>
      <c r="G772" s="191"/>
      <c r="H772" s="267">
        <f t="shared" si="21"/>
        <v>0</v>
      </c>
    </row>
    <row r="773" spans="1:8" hidden="1">
      <c r="A773" s="188">
        <v>770</v>
      </c>
      <c r="B773" s="189"/>
      <c r="C773" s="162"/>
      <c r="D773" s="190"/>
      <c r="E773" s="190"/>
      <c r="F773" s="189"/>
      <c r="G773" s="191"/>
      <c r="H773" s="267">
        <f t="shared" si="21"/>
        <v>0</v>
      </c>
    </row>
    <row r="774" spans="1:8" hidden="1">
      <c r="A774" s="188">
        <v>771</v>
      </c>
      <c r="B774" s="189"/>
      <c r="C774" s="162"/>
      <c r="D774" s="190"/>
      <c r="E774" s="190"/>
      <c r="F774" s="189"/>
      <c r="G774" s="191"/>
      <c r="H774" s="267">
        <f t="shared" si="21"/>
        <v>0</v>
      </c>
    </row>
    <row r="775" spans="1:8" hidden="1">
      <c r="A775" s="188">
        <v>772</v>
      </c>
      <c r="B775" s="189"/>
      <c r="C775" s="162"/>
      <c r="D775" s="190"/>
      <c r="E775" s="190"/>
      <c r="F775" s="189"/>
      <c r="G775" s="191"/>
      <c r="H775" s="267">
        <f t="shared" si="21"/>
        <v>0</v>
      </c>
    </row>
    <row r="776" spans="1:8" hidden="1">
      <c r="A776" s="188">
        <v>773</v>
      </c>
      <c r="B776" s="189"/>
      <c r="C776" s="162"/>
      <c r="D776" s="190"/>
      <c r="E776" s="190"/>
      <c r="F776" s="189"/>
      <c r="G776" s="191"/>
      <c r="H776" s="267">
        <f t="shared" si="21"/>
        <v>0</v>
      </c>
    </row>
    <row r="777" spans="1:8" hidden="1">
      <c r="A777" s="188">
        <v>774</v>
      </c>
      <c r="B777" s="189"/>
      <c r="C777" s="162"/>
      <c r="D777" s="190"/>
      <c r="E777" s="190"/>
      <c r="F777" s="189"/>
      <c r="G777" s="191"/>
      <c r="H777" s="267">
        <f t="shared" si="21"/>
        <v>0</v>
      </c>
    </row>
    <row r="778" spans="1:8" hidden="1">
      <c r="A778" s="188">
        <v>775</v>
      </c>
      <c r="B778" s="189"/>
      <c r="C778" s="162"/>
      <c r="D778" s="190"/>
      <c r="E778" s="190"/>
      <c r="F778" s="189"/>
      <c r="G778" s="191"/>
      <c r="H778" s="267">
        <f t="shared" si="21"/>
        <v>0</v>
      </c>
    </row>
    <row r="779" spans="1:8" hidden="1">
      <c r="A779" s="188">
        <v>776</v>
      </c>
      <c r="B779" s="189"/>
      <c r="C779" s="162"/>
      <c r="D779" s="190"/>
      <c r="E779" s="190"/>
      <c r="F779" s="189"/>
      <c r="G779" s="191"/>
      <c r="H779" s="267">
        <f t="shared" si="21"/>
        <v>0</v>
      </c>
    </row>
    <row r="780" spans="1:8" hidden="1">
      <c r="A780" s="188">
        <v>777</v>
      </c>
      <c r="B780" s="189"/>
      <c r="C780" s="162"/>
      <c r="D780" s="190"/>
      <c r="E780" s="190"/>
      <c r="F780" s="189"/>
      <c r="G780" s="191"/>
      <c r="H780" s="267">
        <f t="shared" si="21"/>
        <v>0</v>
      </c>
    </row>
    <row r="781" spans="1:8" hidden="1">
      <c r="A781" s="188">
        <v>778</v>
      </c>
      <c r="B781" s="189"/>
      <c r="C781" s="162"/>
      <c r="D781" s="190"/>
      <c r="E781" s="190"/>
      <c r="F781" s="189"/>
      <c r="G781" s="191"/>
      <c r="H781" s="267">
        <f t="shared" si="21"/>
        <v>0</v>
      </c>
    </row>
    <row r="782" spans="1:8" hidden="1">
      <c r="A782" s="188">
        <v>779</v>
      </c>
      <c r="B782" s="189"/>
      <c r="C782" s="162"/>
      <c r="D782" s="190"/>
      <c r="E782" s="190"/>
      <c r="F782" s="189"/>
      <c r="G782" s="191"/>
      <c r="H782" s="267">
        <f t="shared" si="21"/>
        <v>0</v>
      </c>
    </row>
    <row r="783" spans="1:8" hidden="1">
      <c r="A783" s="188">
        <v>780</v>
      </c>
      <c r="B783" s="189"/>
      <c r="C783" s="162"/>
      <c r="D783" s="190"/>
      <c r="E783" s="190"/>
      <c r="F783" s="189"/>
      <c r="G783" s="191"/>
      <c r="H783" s="267">
        <f t="shared" si="21"/>
        <v>0</v>
      </c>
    </row>
    <row r="784" spans="1:8" hidden="1">
      <c r="A784" s="188">
        <v>781</v>
      </c>
      <c r="B784" s="189"/>
      <c r="C784" s="162"/>
      <c r="D784" s="190"/>
      <c r="E784" s="190"/>
      <c r="F784" s="189"/>
      <c r="G784" s="191"/>
      <c r="H784" s="267">
        <f t="shared" si="21"/>
        <v>0</v>
      </c>
    </row>
    <row r="785" spans="1:8" hidden="1">
      <c r="A785" s="188">
        <v>782</v>
      </c>
      <c r="B785" s="189"/>
      <c r="C785" s="162"/>
      <c r="D785" s="190"/>
      <c r="E785" s="190"/>
      <c r="F785" s="189"/>
      <c r="G785" s="191"/>
      <c r="H785" s="267">
        <f t="shared" si="21"/>
        <v>0</v>
      </c>
    </row>
    <row r="786" spans="1:8" hidden="1">
      <c r="A786" s="188">
        <v>783</v>
      </c>
      <c r="B786" s="189"/>
      <c r="C786" s="162"/>
      <c r="D786" s="190"/>
      <c r="E786" s="190"/>
      <c r="F786" s="189"/>
      <c r="G786" s="191"/>
      <c r="H786" s="267">
        <f t="shared" si="21"/>
        <v>0</v>
      </c>
    </row>
    <row r="787" spans="1:8" hidden="1">
      <c r="A787" s="188">
        <v>784</v>
      </c>
      <c r="B787" s="189"/>
      <c r="C787" s="162"/>
      <c r="D787" s="190"/>
      <c r="E787" s="190"/>
      <c r="F787" s="189"/>
      <c r="G787" s="191"/>
      <c r="H787" s="267">
        <f t="shared" si="21"/>
        <v>0</v>
      </c>
    </row>
    <row r="788" spans="1:8" hidden="1">
      <c r="A788" s="188">
        <v>785</v>
      </c>
      <c r="B788" s="189"/>
      <c r="C788" s="162"/>
      <c r="D788" s="190"/>
      <c r="E788" s="190"/>
      <c r="F788" s="189"/>
      <c r="G788" s="191"/>
      <c r="H788" s="267">
        <f t="shared" si="21"/>
        <v>0</v>
      </c>
    </row>
    <row r="789" spans="1:8" hidden="1">
      <c r="A789" s="188">
        <v>786</v>
      </c>
      <c r="B789" s="189"/>
      <c r="C789" s="162"/>
      <c r="D789" s="190"/>
      <c r="E789" s="190"/>
      <c r="F789" s="189"/>
      <c r="G789" s="191"/>
      <c r="H789" s="267">
        <f t="shared" si="21"/>
        <v>0</v>
      </c>
    </row>
    <row r="790" spans="1:8" hidden="1">
      <c r="A790" s="188">
        <v>787</v>
      </c>
      <c r="B790" s="189"/>
      <c r="C790" s="162"/>
      <c r="D790" s="190"/>
      <c r="E790" s="190"/>
      <c r="F790" s="189"/>
      <c r="G790" s="191"/>
      <c r="H790" s="267">
        <f t="shared" si="21"/>
        <v>0</v>
      </c>
    </row>
    <row r="791" spans="1:8" hidden="1">
      <c r="A791" s="188">
        <v>788</v>
      </c>
      <c r="B791" s="189"/>
      <c r="C791" s="162"/>
      <c r="D791" s="190"/>
      <c r="E791" s="190"/>
      <c r="F791" s="189"/>
      <c r="G791" s="191"/>
      <c r="H791" s="267">
        <f t="shared" si="21"/>
        <v>0</v>
      </c>
    </row>
    <row r="792" spans="1:8" hidden="1">
      <c r="A792" s="188">
        <v>789</v>
      </c>
      <c r="B792" s="189"/>
      <c r="C792" s="162"/>
      <c r="D792" s="190"/>
      <c r="E792" s="190"/>
      <c r="F792" s="189"/>
      <c r="G792" s="191"/>
      <c r="H792" s="267">
        <f t="shared" si="21"/>
        <v>0</v>
      </c>
    </row>
    <row r="793" spans="1:8" hidden="1">
      <c r="A793" s="188">
        <v>790</v>
      </c>
      <c r="B793" s="189"/>
      <c r="C793" s="162"/>
      <c r="D793" s="190"/>
      <c r="E793" s="190"/>
      <c r="F793" s="189"/>
      <c r="G793" s="191"/>
      <c r="H793" s="267">
        <f t="shared" si="21"/>
        <v>0</v>
      </c>
    </row>
    <row r="794" spans="1:8" hidden="1">
      <c r="A794" s="188">
        <v>791</v>
      </c>
      <c r="B794" s="189"/>
      <c r="C794" s="162"/>
      <c r="D794" s="190"/>
      <c r="E794" s="190"/>
      <c r="F794" s="189"/>
      <c r="G794" s="191"/>
      <c r="H794" s="267">
        <f t="shared" si="21"/>
        <v>0</v>
      </c>
    </row>
    <row r="795" spans="1:8" hidden="1">
      <c r="A795" s="188">
        <v>792</v>
      </c>
      <c r="B795" s="189"/>
      <c r="C795" s="162"/>
      <c r="D795" s="190"/>
      <c r="E795" s="190"/>
      <c r="F795" s="189"/>
      <c r="G795" s="191"/>
      <c r="H795" s="267">
        <f t="shared" si="21"/>
        <v>0</v>
      </c>
    </row>
    <row r="796" spans="1:8" hidden="1">
      <c r="A796" s="188">
        <v>793</v>
      </c>
      <c r="B796" s="189"/>
      <c r="C796" s="162"/>
      <c r="D796" s="190"/>
      <c r="E796" s="190"/>
      <c r="F796" s="189"/>
      <c r="G796" s="191"/>
      <c r="H796" s="267">
        <f t="shared" si="21"/>
        <v>0</v>
      </c>
    </row>
    <row r="797" spans="1:8" hidden="1">
      <c r="A797" s="188">
        <v>794</v>
      </c>
      <c r="B797" s="189"/>
      <c r="C797" s="162"/>
      <c r="D797" s="190"/>
      <c r="E797" s="190"/>
      <c r="F797" s="189"/>
      <c r="G797" s="191"/>
      <c r="H797" s="267">
        <f t="shared" si="21"/>
        <v>0</v>
      </c>
    </row>
    <row r="798" spans="1:8" hidden="1">
      <c r="A798" s="188">
        <v>795</v>
      </c>
      <c r="B798" s="189"/>
      <c r="C798" s="162"/>
      <c r="D798" s="190"/>
      <c r="E798" s="190"/>
      <c r="F798" s="189"/>
      <c r="G798" s="191"/>
      <c r="H798" s="267">
        <f t="shared" si="21"/>
        <v>0</v>
      </c>
    </row>
    <row r="799" spans="1:8" hidden="1">
      <c r="A799" s="188">
        <v>796</v>
      </c>
      <c r="B799" s="189"/>
      <c r="C799" s="162"/>
      <c r="D799" s="190"/>
      <c r="E799" s="190"/>
      <c r="F799" s="189"/>
      <c r="G799" s="191"/>
      <c r="H799" s="267">
        <f t="shared" si="21"/>
        <v>0</v>
      </c>
    </row>
    <row r="800" spans="1:8" hidden="1">
      <c r="A800" s="188">
        <v>797</v>
      </c>
      <c r="B800" s="189"/>
      <c r="C800" s="162"/>
      <c r="D800" s="190"/>
      <c r="E800" s="190"/>
      <c r="F800" s="189"/>
      <c r="G800" s="191"/>
      <c r="H800" s="267">
        <f t="shared" si="21"/>
        <v>0</v>
      </c>
    </row>
    <row r="801" spans="1:8" hidden="1">
      <c r="A801" s="188">
        <v>798</v>
      </c>
      <c r="B801" s="189"/>
      <c r="C801" s="162"/>
      <c r="D801" s="190"/>
      <c r="E801" s="190"/>
      <c r="F801" s="189"/>
      <c r="G801" s="191"/>
      <c r="H801" s="267">
        <f t="shared" si="21"/>
        <v>0</v>
      </c>
    </row>
    <row r="802" spans="1:8" hidden="1">
      <c r="A802" s="188">
        <v>799</v>
      </c>
      <c r="B802" s="189"/>
      <c r="C802" s="162"/>
      <c r="D802" s="190"/>
      <c r="E802" s="190"/>
      <c r="F802" s="189"/>
      <c r="G802" s="191"/>
      <c r="H802" s="267">
        <f t="shared" si="21"/>
        <v>0</v>
      </c>
    </row>
    <row r="803" spans="1:8" hidden="1">
      <c r="A803" s="188">
        <v>800</v>
      </c>
      <c r="B803" s="189"/>
      <c r="C803" s="162"/>
      <c r="D803" s="190"/>
      <c r="E803" s="190"/>
      <c r="F803" s="189"/>
      <c r="G803" s="191"/>
      <c r="H803" s="267">
        <f t="shared" si="21"/>
        <v>0</v>
      </c>
    </row>
    <row r="804" spans="1:8" hidden="1">
      <c r="A804" s="188">
        <v>801</v>
      </c>
      <c r="B804" s="189"/>
      <c r="C804" s="162"/>
      <c r="D804" s="190"/>
      <c r="E804" s="190"/>
      <c r="F804" s="189"/>
      <c r="G804" s="191"/>
      <c r="H804" s="267">
        <f t="shared" si="21"/>
        <v>0</v>
      </c>
    </row>
    <row r="805" spans="1:8" hidden="1">
      <c r="A805" s="188">
        <v>802</v>
      </c>
      <c r="B805" s="189"/>
      <c r="C805" s="162"/>
      <c r="D805" s="190"/>
      <c r="E805" s="190"/>
      <c r="F805" s="189"/>
      <c r="G805" s="191"/>
      <c r="H805" s="267">
        <f t="shared" si="21"/>
        <v>0</v>
      </c>
    </row>
    <row r="806" spans="1:8" hidden="1">
      <c r="A806" s="188">
        <v>803</v>
      </c>
      <c r="B806" s="189"/>
      <c r="C806" s="162"/>
      <c r="D806" s="190"/>
      <c r="E806" s="190"/>
      <c r="F806" s="189"/>
      <c r="G806" s="191"/>
      <c r="H806" s="267">
        <f t="shared" si="21"/>
        <v>0</v>
      </c>
    </row>
    <row r="807" spans="1:8" hidden="1">
      <c r="A807" s="188">
        <v>804</v>
      </c>
      <c r="B807" s="189"/>
      <c r="C807" s="162"/>
      <c r="D807" s="190"/>
      <c r="E807" s="190"/>
      <c r="F807" s="189"/>
      <c r="G807" s="191"/>
      <c r="H807" s="267">
        <f t="shared" si="21"/>
        <v>0</v>
      </c>
    </row>
    <row r="808" spans="1:8" hidden="1">
      <c r="A808" s="188">
        <v>805</v>
      </c>
      <c r="B808" s="189"/>
      <c r="C808" s="162"/>
      <c r="D808" s="190"/>
      <c r="E808" s="190"/>
      <c r="F808" s="189"/>
      <c r="G808" s="191"/>
      <c r="H808" s="267">
        <f t="shared" si="21"/>
        <v>0</v>
      </c>
    </row>
    <row r="809" spans="1:8" hidden="1">
      <c r="A809" s="188">
        <v>806</v>
      </c>
      <c r="B809" s="189"/>
      <c r="C809" s="162"/>
      <c r="D809" s="190"/>
      <c r="E809" s="190"/>
      <c r="F809" s="189"/>
      <c r="G809" s="191"/>
      <c r="H809" s="267">
        <f t="shared" si="21"/>
        <v>0</v>
      </c>
    </row>
    <row r="810" spans="1:8" hidden="1">
      <c r="A810" s="188">
        <v>807</v>
      </c>
      <c r="B810" s="189"/>
      <c r="C810" s="162"/>
      <c r="D810" s="190"/>
      <c r="E810" s="190"/>
      <c r="F810" s="189"/>
      <c r="G810" s="191"/>
      <c r="H810" s="267">
        <f t="shared" si="21"/>
        <v>0</v>
      </c>
    </row>
    <row r="811" spans="1:8" hidden="1">
      <c r="A811" s="188">
        <v>808</v>
      </c>
      <c r="B811" s="189"/>
      <c r="C811" s="162"/>
      <c r="D811" s="190"/>
      <c r="E811" s="190"/>
      <c r="F811" s="189"/>
      <c r="G811" s="191"/>
      <c r="H811" s="267">
        <f t="shared" si="21"/>
        <v>0</v>
      </c>
    </row>
    <row r="812" spans="1:8" hidden="1">
      <c r="A812" s="188">
        <v>809</v>
      </c>
      <c r="B812" s="189"/>
      <c r="C812" s="162"/>
      <c r="D812" s="190"/>
      <c r="E812" s="190"/>
      <c r="F812" s="189"/>
      <c r="G812" s="191"/>
      <c r="H812" s="267">
        <f t="shared" si="21"/>
        <v>0</v>
      </c>
    </row>
    <row r="813" spans="1:8" hidden="1">
      <c r="A813" s="188">
        <v>810</v>
      </c>
      <c r="B813" s="189"/>
      <c r="C813" s="162"/>
      <c r="D813" s="190"/>
      <c r="E813" s="190"/>
      <c r="F813" s="189"/>
      <c r="G813" s="191"/>
      <c r="H813" s="267">
        <f t="shared" si="21"/>
        <v>0</v>
      </c>
    </row>
    <row r="814" spans="1:8" hidden="1">
      <c r="A814" s="188">
        <v>811</v>
      </c>
      <c r="B814" s="189"/>
      <c r="C814" s="162"/>
      <c r="D814" s="190"/>
      <c r="E814" s="190"/>
      <c r="F814" s="189"/>
      <c r="G814" s="191"/>
      <c r="H814" s="267">
        <f t="shared" si="21"/>
        <v>0</v>
      </c>
    </row>
    <row r="815" spans="1:8" hidden="1">
      <c r="A815" s="188">
        <v>812</v>
      </c>
      <c r="B815" s="189"/>
      <c r="C815" s="162"/>
      <c r="D815" s="190"/>
      <c r="E815" s="190"/>
      <c r="F815" s="189"/>
      <c r="G815" s="191"/>
      <c r="H815" s="267">
        <f t="shared" si="21"/>
        <v>0</v>
      </c>
    </row>
    <row r="816" spans="1:8" hidden="1">
      <c r="A816" s="188">
        <v>813</v>
      </c>
      <c r="B816" s="189"/>
      <c r="C816" s="162"/>
      <c r="D816" s="190"/>
      <c r="E816" s="190"/>
      <c r="F816" s="189"/>
      <c r="G816" s="191"/>
      <c r="H816" s="267">
        <f t="shared" si="21"/>
        <v>0</v>
      </c>
    </row>
    <row r="817" spans="1:8" hidden="1">
      <c r="A817" s="188">
        <v>814</v>
      </c>
      <c r="B817" s="189"/>
      <c r="C817" s="162"/>
      <c r="D817" s="190"/>
      <c r="E817" s="190"/>
      <c r="F817" s="189"/>
      <c r="G817" s="191"/>
      <c r="H817" s="267">
        <f t="shared" si="21"/>
        <v>0</v>
      </c>
    </row>
    <row r="818" spans="1:8" hidden="1">
      <c r="A818" s="188">
        <v>815</v>
      </c>
      <c r="B818" s="189"/>
      <c r="C818" s="162"/>
      <c r="D818" s="190"/>
      <c r="E818" s="190"/>
      <c r="F818" s="189"/>
      <c r="G818" s="191"/>
      <c r="H818" s="267">
        <f t="shared" si="21"/>
        <v>0</v>
      </c>
    </row>
    <row r="819" spans="1:8" hidden="1">
      <c r="A819" s="188">
        <v>816</v>
      </c>
      <c r="B819" s="189"/>
      <c r="C819" s="162"/>
      <c r="D819" s="190"/>
      <c r="E819" s="190"/>
      <c r="F819" s="189"/>
      <c r="G819" s="191"/>
      <c r="H819" s="267">
        <f t="shared" si="21"/>
        <v>0</v>
      </c>
    </row>
    <row r="820" spans="1:8" hidden="1">
      <c r="A820" s="188">
        <v>817</v>
      </c>
      <c r="B820" s="189"/>
      <c r="C820" s="162"/>
      <c r="D820" s="190"/>
      <c r="E820" s="190"/>
      <c r="F820" s="189"/>
      <c r="G820" s="191"/>
      <c r="H820" s="267">
        <f t="shared" si="21"/>
        <v>0</v>
      </c>
    </row>
    <row r="821" spans="1:8" hidden="1">
      <c r="A821" s="188">
        <v>818</v>
      </c>
      <c r="B821" s="189"/>
      <c r="C821" s="162"/>
      <c r="D821" s="190"/>
      <c r="E821" s="190"/>
      <c r="F821" s="189"/>
      <c r="G821" s="191"/>
      <c r="H821" s="267">
        <f t="shared" si="21"/>
        <v>0</v>
      </c>
    </row>
    <row r="822" spans="1:8" hidden="1">
      <c r="A822" s="188">
        <v>819</v>
      </c>
      <c r="B822" s="189"/>
      <c r="C822" s="162"/>
      <c r="D822" s="190"/>
      <c r="E822" s="190"/>
      <c r="F822" s="189"/>
      <c r="G822" s="191"/>
      <c r="H822" s="267">
        <f t="shared" si="21"/>
        <v>0</v>
      </c>
    </row>
    <row r="823" spans="1:8" hidden="1">
      <c r="A823" s="188">
        <v>820</v>
      </c>
      <c r="B823" s="189"/>
      <c r="C823" s="162"/>
      <c r="D823" s="190"/>
      <c r="E823" s="190"/>
      <c r="F823" s="189"/>
      <c r="G823" s="191"/>
      <c r="H823" s="267">
        <f t="shared" si="21"/>
        <v>0</v>
      </c>
    </row>
    <row r="824" spans="1:8" hidden="1">
      <c r="A824" s="188">
        <v>821</v>
      </c>
      <c r="B824" s="189"/>
      <c r="C824" s="162"/>
      <c r="D824" s="190"/>
      <c r="E824" s="190"/>
      <c r="F824" s="189"/>
      <c r="G824" s="191"/>
      <c r="H824" s="267">
        <f t="shared" si="21"/>
        <v>0</v>
      </c>
    </row>
    <row r="825" spans="1:8" hidden="1">
      <c r="A825" s="188">
        <v>822</v>
      </c>
      <c r="B825" s="189"/>
      <c r="C825" s="162"/>
      <c r="D825" s="190"/>
      <c r="E825" s="190"/>
      <c r="F825" s="189"/>
      <c r="G825" s="191"/>
      <c r="H825" s="267">
        <f t="shared" si="21"/>
        <v>0</v>
      </c>
    </row>
    <row r="826" spans="1:8" hidden="1">
      <c r="A826" s="188">
        <v>823</v>
      </c>
      <c r="B826" s="189"/>
      <c r="C826" s="162"/>
      <c r="D826" s="190"/>
      <c r="E826" s="190"/>
      <c r="F826" s="189"/>
      <c r="G826" s="191"/>
      <c r="H826" s="267">
        <f t="shared" si="21"/>
        <v>0</v>
      </c>
    </row>
    <row r="827" spans="1:8" hidden="1">
      <c r="A827" s="188">
        <v>824</v>
      </c>
      <c r="B827" s="189"/>
      <c r="C827" s="162"/>
      <c r="D827" s="190"/>
      <c r="E827" s="190"/>
      <c r="F827" s="189"/>
      <c r="G827" s="191"/>
      <c r="H827" s="267">
        <f t="shared" si="21"/>
        <v>0</v>
      </c>
    </row>
    <row r="828" spans="1:8" hidden="1">
      <c r="A828" s="188">
        <v>825</v>
      </c>
      <c r="B828" s="189"/>
      <c r="C828" s="162"/>
      <c r="D828" s="190"/>
      <c r="E828" s="190"/>
      <c r="F828" s="189"/>
      <c r="G828" s="191"/>
      <c r="H828" s="267">
        <f t="shared" si="21"/>
        <v>0</v>
      </c>
    </row>
    <row r="829" spans="1:8" hidden="1">
      <c r="A829" s="188">
        <v>826</v>
      </c>
      <c r="B829" s="189"/>
      <c r="C829" s="162"/>
      <c r="D829" s="190"/>
      <c r="E829" s="190"/>
      <c r="F829" s="189"/>
      <c r="G829" s="191"/>
      <c r="H829" s="267">
        <f t="shared" si="21"/>
        <v>0</v>
      </c>
    </row>
    <row r="830" spans="1:8" hidden="1">
      <c r="A830" s="188">
        <v>827</v>
      </c>
      <c r="B830" s="189"/>
      <c r="C830" s="162"/>
      <c r="D830" s="190"/>
      <c r="E830" s="190"/>
      <c r="F830" s="189"/>
      <c r="G830" s="191"/>
      <c r="H830" s="267">
        <f t="shared" si="21"/>
        <v>0</v>
      </c>
    </row>
    <row r="831" spans="1:8" hidden="1">
      <c r="A831" s="188">
        <v>828</v>
      </c>
      <c r="B831" s="189"/>
      <c r="C831" s="162"/>
      <c r="D831" s="190"/>
      <c r="E831" s="190"/>
      <c r="F831" s="189"/>
      <c r="G831" s="191"/>
      <c r="H831" s="267">
        <f t="shared" si="21"/>
        <v>0</v>
      </c>
    </row>
    <row r="832" spans="1:8" hidden="1">
      <c r="A832" s="188">
        <v>829</v>
      </c>
      <c r="B832" s="189"/>
      <c r="C832" s="162"/>
      <c r="D832" s="190"/>
      <c r="E832" s="190"/>
      <c r="F832" s="189"/>
      <c r="G832" s="191"/>
      <c r="H832" s="267">
        <f t="shared" si="21"/>
        <v>0</v>
      </c>
    </row>
    <row r="833" spans="1:8" hidden="1">
      <c r="A833" s="188">
        <v>830</v>
      </c>
      <c r="B833" s="189"/>
      <c r="C833" s="162"/>
      <c r="D833" s="190"/>
      <c r="E833" s="190"/>
      <c r="F833" s="189"/>
      <c r="G833" s="191"/>
      <c r="H833" s="267">
        <f t="shared" ref="H833:H896" si="22">(E833-D833+1)*C833</f>
        <v>0</v>
      </c>
    </row>
    <row r="834" spans="1:8" hidden="1">
      <c r="A834" s="188">
        <v>831</v>
      </c>
      <c r="B834" s="189"/>
      <c r="C834" s="162"/>
      <c r="D834" s="190"/>
      <c r="E834" s="190"/>
      <c r="F834" s="189"/>
      <c r="G834" s="191"/>
      <c r="H834" s="267">
        <f t="shared" si="22"/>
        <v>0</v>
      </c>
    </row>
    <row r="835" spans="1:8" hidden="1">
      <c r="A835" s="188">
        <v>832</v>
      </c>
      <c r="B835" s="189"/>
      <c r="C835" s="162"/>
      <c r="D835" s="190"/>
      <c r="E835" s="190"/>
      <c r="F835" s="189"/>
      <c r="G835" s="191"/>
      <c r="H835" s="267">
        <f t="shared" si="22"/>
        <v>0</v>
      </c>
    </row>
    <row r="836" spans="1:8" hidden="1">
      <c r="A836" s="188">
        <v>833</v>
      </c>
      <c r="B836" s="189"/>
      <c r="C836" s="162"/>
      <c r="D836" s="190"/>
      <c r="E836" s="190"/>
      <c r="F836" s="189"/>
      <c r="G836" s="191"/>
      <c r="H836" s="267">
        <f t="shared" si="22"/>
        <v>0</v>
      </c>
    </row>
    <row r="837" spans="1:8" hidden="1">
      <c r="A837" s="188">
        <v>834</v>
      </c>
      <c r="B837" s="189"/>
      <c r="C837" s="162"/>
      <c r="D837" s="190"/>
      <c r="E837" s="190"/>
      <c r="F837" s="189"/>
      <c r="G837" s="191"/>
      <c r="H837" s="267">
        <f t="shared" si="22"/>
        <v>0</v>
      </c>
    </row>
    <row r="838" spans="1:8" hidden="1">
      <c r="A838" s="188">
        <v>835</v>
      </c>
      <c r="B838" s="189"/>
      <c r="C838" s="162"/>
      <c r="D838" s="190"/>
      <c r="E838" s="190"/>
      <c r="F838" s="189"/>
      <c r="G838" s="191"/>
      <c r="H838" s="267">
        <f t="shared" si="22"/>
        <v>0</v>
      </c>
    </row>
    <row r="839" spans="1:8" hidden="1">
      <c r="A839" s="188">
        <v>836</v>
      </c>
      <c r="B839" s="189"/>
      <c r="C839" s="162"/>
      <c r="D839" s="190"/>
      <c r="E839" s="190"/>
      <c r="F839" s="189"/>
      <c r="G839" s="191"/>
      <c r="H839" s="267">
        <f t="shared" si="22"/>
        <v>0</v>
      </c>
    </row>
    <row r="840" spans="1:8" hidden="1">
      <c r="A840" s="188">
        <v>837</v>
      </c>
      <c r="B840" s="189"/>
      <c r="C840" s="162"/>
      <c r="D840" s="190"/>
      <c r="E840" s="190"/>
      <c r="F840" s="189"/>
      <c r="G840" s="191"/>
      <c r="H840" s="267">
        <f t="shared" si="22"/>
        <v>0</v>
      </c>
    </row>
    <row r="841" spans="1:8" hidden="1">
      <c r="A841" s="188">
        <v>838</v>
      </c>
      <c r="B841" s="189"/>
      <c r="C841" s="162"/>
      <c r="D841" s="190"/>
      <c r="E841" s="190"/>
      <c r="F841" s="189"/>
      <c r="G841" s="191"/>
      <c r="H841" s="267">
        <f t="shared" si="22"/>
        <v>0</v>
      </c>
    </row>
    <row r="842" spans="1:8" hidden="1">
      <c r="A842" s="188">
        <v>839</v>
      </c>
      <c r="B842" s="189"/>
      <c r="C842" s="162"/>
      <c r="D842" s="190"/>
      <c r="E842" s="190"/>
      <c r="F842" s="189"/>
      <c r="G842" s="191"/>
      <c r="H842" s="267">
        <f t="shared" si="22"/>
        <v>0</v>
      </c>
    </row>
    <row r="843" spans="1:8" hidden="1">
      <c r="A843" s="188">
        <v>840</v>
      </c>
      <c r="B843" s="189"/>
      <c r="C843" s="162"/>
      <c r="D843" s="190"/>
      <c r="E843" s="190"/>
      <c r="F843" s="189"/>
      <c r="G843" s="191"/>
      <c r="H843" s="267">
        <f t="shared" si="22"/>
        <v>0</v>
      </c>
    </row>
    <row r="844" spans="1:8" hidden="1">
      <c r="A844" s="188">
        <v>841</v>
      </c>
      <c r="B844" s="189"/>
      <c r="C844" s="162"/>
      <c r="D844" s="190"/>
      <c r="E844" s="190"/>
      <c r="F844" s="189"/>
      <c r="G844" s="191"/>
      <c r="H844" s="267">
        <f t="shared" si="22"/>
        <v>0</v>
      </c>
    </row>
    <row r="845" spans="1:8" hidden="1">
      <c r="A845" s="188">
        <v>842</v>
      </c>
      <c r="B845" s="189"/>
      <c r="C845" s="162"/>
      <c r="D845" s="190"/>
      <c r="E845" s="190"/>
      <c r="F845" s="189"/>
      <c r="G845" s="191"/>
      <c r="H845" s="267">
        <f t="shared" si="22"/>
        <v>0</v>
      </c>
    </row>
    <row r="846" spans="1:8" hidden="1">
      <c r="A846" s="188">
        <v>843</v>
      </c>
      <c r="B846" s="189"/>
      <c r="C846" s="162"/>
      <c r="D846" s="190"/>
      <c r="E846" s="190"/>
      <c r="F846" s="189"/>
      <c r="G846" s="191"/>
      <c r="H846" s="267">
        <f t="shared" si="22"/>
        <v>0</v>
      </c>
    </row>
    <row r="847" spans="1:8" hidden="1">
      <c r="A847" s="188">
        <v>844</v>
      </c>
      <c r="B847" s="189"/>
      <c r="C847" s="162"/>
      <c r="D847" s="190"/>
      <c r="E847" s="190"/>
      <c r="F847" s="189"/>
      <c r="G847" s="191"/>
      <c r="H847" s="267">
        <f t="shared" si="22"/>
        <v>0</v>
      </c>
    </row>
    <row r="848" spans="1:8" hidden="1">
      <c r="A848" s="188">
        <v>845</v>
      </c>
      <c r="B848" s="189"/>
      <c r="C848" s="162"/>
      <c r="D848" s="190"/>
      <c r="E848" s="190"/>
      <c r="F848" s="189"/>
      <c r="G848" s="191"/>
      <c r="H848" s="267">
        <f t="shared" si="22"/>
        <v>0</v>
      </c>
    </row>
    <row r="849" spans="1:8" hidden="1">
      <c r="A849" s="188">
        <v>846</v>
      </c>
      <c r="B849" s="189"/>
      <c r="C849" s="162"/>
      <c r="D849" s="190"/>
      <c r="E849" s="190"/>
      <c r="F849" s="189"/>
      <c r="G849" s="191"/>
      <c r="H849" s="267">
        <f t="shared" si="22"/>
        <v>0</v>
      </c>
    </row>
    <row r="850" spans="1:8" hidden="1">
      <c r="A850" s="188">
        <v>847</v>
      </c>
      <c r="B850" s="189"/>
      <c r="C850" s="162"/>
      <c r="D850" s="190"/>
      <c r="E850" s="190"/>
      <c r="F850" s="189"/>
      <c r="G850" s="191"/>
      <c r="H850" s="267">
        <f t="shared" si="22"/>
        <v>0</v>
      </c>
    </row>
    <row r="851" spans="1:8" hidden="1">
      <c r="A851" s="188">
        <v>848</v>
      </c>
      <c r="B851" s="189"/>
      <c r="C851" s="162"/>
      <c r="D851" s="190"/>
      <c r="E851" s="190"/>
      <c r="F851" s="189"/>
      <c r="G851" s="191"/>
      <c r="H851" s="267">
        <f t="shared" si="22"/>
        <v>0</v>
      </c>
    </row>
    <row r="852" spans="1:8" hidden="1">
      <c r="A852" s="188">
        <v>849</v>
      </c>
      <c r="B852" s="189"/>
      <c r="C852" s="162"/>
      <c r="D852" s="190"/>
      <c r="E852" s="190"/>
      <c r="F852" s="189"/>
      <c r="G852" s="191"/>
      <c r="H852" s="267">
        <f t="shared" si="22"/>
        <v>0</v>
      </c>
    </row>
    <row r="853" spans="1:8" hidden="1">
      <c r="A853" s="188">
        <v>850</v>
      </c>
      <c r="B853" s="189"/>
      <c r="C853" s="162"/>
      <c r="D853" s="190"/>
      <c r="E853" s="190"/>
      <c r="F853" s="189"/>
      <c r="G853" s="191"/>
      <c r="H853" s="267">
        <f t="shared" si="22"/>
        <v>0</v>
      </c>
    </row>
    <row r="854" spans="1:8" hidden="1">
      <c r="A854" s="188">
        <v>851</v>
      </c>
      <c r="B854" s="189"/>
      <c r="C854" s="162"/>
      <c r="D854" s="190"/>
      <c r="E854" s="190"/>
      <c r="F854" s="189"/>
      <c r="G854" s="191"/>
      <c r="H854" s="267">
        <f t="shared" si="22"/>
        <v>0</v>
      </c>
    </row>
    <row r="855" spans="1:8" hidden="1">
      <c r="A855" s="188">
        <v>852</v>
      </c>
      <c r="B855" s="189"/>
      <c r="C855" s="162"/>
      <c r="D855" s="190"/>
      <c r="E855" s="190"/>
      <c r="F855" s="189"/>
      <c r="G855" s="191"/>
      <c r="H855" s="267">
        <f t="shared" si="22"/>
        <v>0</v>
      </c>
    </row>
    <row r="856" spans="1:8" hidden="1">
      <c r="A856" s="188">
        <v>853</v>
      </c>
      <c r="B856" s="189"/>
      <c r="C856" s="162"/>
      <c r="D856" s="190"/>
      <c r="E856" s="190"/>
      <c r="F856" s="189"/>
      <c r="G856" s="191"/>
      <c r="H856" s="267">
        <f t="shared" si="22"/>
        <v>0</v>
      </c>
    </row>
    <row r="857" spans="1:8" hidden="1">
      <c r="A857" s="188">
        <v>854</v>
      </c>
      <c r="B857" s="189"/>
      <c r="C857" s="162"/>
      <c r="D857" s="190"/>
      <c r="E857" s="190"/>
      <c r="F857" s="189"/>
      <c r="G857" s="191"/>
      <c r="H857" s="267">
        <f t="shared" si="22"/>
        <v>0</v>
      </c>
    </row>
    <row r="858" spans="1:8" hidden="1">
      <c r="A858" s="188">
        <v>855</v>
      </c>
      <c r="B858" s="189"/>
      <c r="C858" s="162"/>
      <c r="D858" s="190"/>
      <c r="E858" s="190"/>
      <c r="F858" s="189"/>
      <c r="G858" s="191"/>
      <c r="H858" s="267">
        <f t="shared" si="22"/>
        <v>0</v>
      </c>
    </row>
    <row r="859" spans="1:8" hidden="1">
      <c r="A859" s="188">
        <v>856</v>
      </c>
      <c r="B859" s="189"/>
      <c r="C859" s="162"/>
      <c r="D859" s="190"/>
      <c r="E859" s="190"/>
      <c r="F859" s="189"/>
      <c r="G859" s="191"/>
      <c r="H859" s="267">
        <f t="shared" si="22"/>
        <v>0</v>
      </c>
    </row>
    <row r="860" spans="1:8" hidden="1">
      <c r="A860" s="188">
        <v>857</v>
      </c>
      <c r="B860" s="189"/>
      <c r="C860" s="162"/>
      <c r="D860" s="190"/>
      <c r="E860" s="190"/>
      <c r="F860" s="189"/>
      <c r="G860" s="191"/>
      <c r="H860" s="267">
        <f t="shared" si="22"/>
        <v>0</v>
      </c>
    </row>
    <row r="861" spans="1:8" hidden="1">
      <c r="A861" s="188">
        <v>858</v>
      </c>
      <c r="B861" s="189"/>
      <c r="C861" s="162"/>
      <c r="D861" s="190"/>
      <c r="E861" s="190"/>
      <c r="F861" s="189"/>
      <c r="G861" s="191"/>
      <c r="H861" s="267">
        <f t="shared" si="22"/>
        <v>0</v>
      </c>
    </row>
    <row r="862" spans="1:8" hidden="1">
      <c r="A862" s="188">
        <v>859</v>
      </c>
      <c r="B862" s="189"/>
      <c r="C862" s="162"/>
      <c r="D862" s="190"/>
      <c r="E862" s="190"/>
      <c r="F862" s="189"/>
      <c r="G862" s="191"/>
      <c r="H862" s="267">
        <f t="shared" si="22"/>
        <v>0</v>
      </c>
    </row>
    <row r="863" spans="1:8" hidden="1">
      <c r="A863" s="188">
        <v>860</v>
      </c>
      <c r="B863" s="189"/>
      <c r="C863" s="162"/>
      <c r="D863" s="190"/>
      <c r="E863" s="190"/>
      <c r="F863" s="189"/>
      <c r="G863" s="191"/>
      <c r="H863" s="267">
        <f t="shared" si="22"/>
        <v>0</v>
      </c>
    </row>
    <row r="864" spans="1:8" hidden="1">
      <c r="A864" s="188">
        <v>861</v>
      </c>
      <c r="B864" s="189"/>
      <c r="C864" s="162"/>
      <c r="D864" s="190"/>
      <c r="E864" s="190"/>
      <c r="F864" s="189"/>
      <c r="G864" s="191"/>
      <c r="H864" s="267">
        <f t="shared" si="22"/>
        <v>0</v>
      </c>
    </row>
    <row r="865" spans="1:8" hidden="1">
      <c r="A865" s="188">
        <v>862</v>
      </c>
      <c r="B865" s="189"/>
      <c r="C865" s="162"/>
      <c r="D865" s="190"/>
      <c r="E865" s="190"/>
      <c r="F865" s="189"/>
      <c r="G865" s="191"/>
      <c r="H865" s="267">
        <f t="shared" si="22"/>
        <v>0</v>
      </c>
    </row>
    <row r="866" spans="1:8" hidden="1">
      <c r="A866" s="188">
        <v>863</v>
      </c>
      <c r="B866" s="189"/>
      <c r="C866" s="162"/>
      <c r="D866" s="190"/>
      <c r="E866" s="190"/>
      <c r="F866" s="189"/>
      <c r="G866" s="191"/>
      <c r="H866" s="267">
        <f t="shared" si="22"/>
        <v>0</v>
      </c>
    </row>
    <row r="867" spans="1:8" hidden="1">
      <c r="A867" s="188">
        <v>864</v>
      </c>
      <c r="B867" s="189"/>
      <c r="C867" s="162"/>
      <c r="D867" s="190"/>
      <c r="E867" s="190"/>
      <c r="F867" s="189"/>
      <c r="G867" s="191"/>
      <c r="H867" s="267">
        <f t="shared" si="22"/>
        <v>0</v>
      </c>
    </row>
    <row r="868" spans="1:8" hidden="1">
      <c r="A868" s="188">
        <v>865</v>
      </c>
      <c r="B868" s="189"/>
      <c r="C868" s="162"/>
      <c r="D868" s="190"/>
      <c r="E868" s="190"/>
      <c r="F868" s="189"/>
      <c r="G868" s="191"/>
      <c r="H868" s="267">
        <f t="shared" si="22"/>
        <v>0</v>
      </c>
    </row>
    <row r="869" spans="1:8" hidden="1">
      <c r="A869" s="188">
        <v>866</v>
      </c>
      <c r="B869" s="189"/>
      <c r="C869" s="162"/>
      <c r="D869" s="190"/>
      <c r="E869" s="190"/>
      <c r="F869" s="189"/>
      <c r="G869" s="191"/>
      <c r="H869" s="267">
        <f t="shared" si="22"/>
        <v>0</v>
      </c>
    </row>
    <row r="870" spans="1:8" hidden="1">
      <c r="A870" s="188">
        <v>867</v>
      </c>
      <c r="B870" s="189"/>
      <c r="C870" s="162"/>
      <c r="D870" s="190"/>
      <c r="E870" s="190"/>
      <c r="F870" s="189"/>
      <c r="G870" s="191"/>
      <c r="H870" s="267">
        <f t="shared" si="22"/>
        <v>0</v>
      </c>
    </row>
    <row r="871" spans="1:8" hidden="1">
      <c r="A871" s="188">
        <v>868</v>
      </c>
      <c r="B871" s="189"/>
      <c r="C871" s="162"/>
      <c r="D871" s="190"/>
      <c r="E871" s="190"/>
      <c r="F871" s="189"/>
      <c r="G871" s="191"/>
      <c r="H871" s="267">
        <f t="shared" si="22"/>
        <v>0</v>
      </c>
    </row>
    <row r="872" spans="1:8" hidden="1">
      <c r="A872" s="188">
        <v>869</v>
      </c>
      <c r="B872" s="189"/>
      <c r="C872" s="162"/>
      <c r="D872" s="190"/>
      <c r="E872" s="190"/>
      <c r="F872" s="189"/>
      <c r="G872" s="191"/>
      <c r="H872" s="267">
        <f t="shared" si="22"/>
        <v>0</v>
      </c>
    </row>
    <row r="873" spans="1:8" hidden="1">
      <c r="A873" s="188">
        <v>870</v>
      </c>
      <c r="B873" s="189"/>
      <c r="C873" s="162"/>
      <c r="D873" s="190"/>
      <c r="E873" s="190"/>
      <c r="F873" s="189"/>
      <c r="G873" s="191"/>
      <c r="H873" s="267">
        <f t="shared" si="22"/>
        <v>0</v>
      </c>
    </row>
    <row r="874" spans="1:8" hidden="1">
      <c r="A874" s="188">
        <v>871</v>
      </c>
      <c r="B874" s="189"/>
      <c r="C874" s="162"/>
      <c r="D874" s="190"/>
      <c r="E874" s="190"/>
      <c r="F874" s="189"/>
      <c r="G874" s="191"/>
      <c r="H874" s="267">
        <f t="shared" si="22"/>
        <v>0</v>
      </c>
    </row>
    <row r="875" spans="1:8" hidden="1">
      <c r="A875" s="188">
        <v>872</v>
      </c>
      <c r="B875" s="189"/>
      <c r="C875" s="162"/>
      <c r="D875" s="190"/>
      <c r="E875" s="190"/>
      <c r="F875" s="189"/>
      <c r="G875" s="191"/>
      <c r="H875" s="267">
        <f t="shared" si="22"/>
        <v>0</v>
      </c>
    </row>
    <row r="876" spans="1:8" hidden="1">
      <c r="A876" s="188">
        <v>873</v>
      </c>
      <c r="B876" s="189"/>
      <c r="C876" s="162"/>
      <c r="D876" s="190"/>
      <c r="E876" s="190"/>
      <c r="F876" s="189"/>
      <c r="G876" s="191"/>
      <c r="H876" s="267">
        <f t="shared" si="22"/>
        <v>0</v>
      </c>
    </row>
    <row r="877" spans="1:8" hidden="1">
      <c r="A877" s="188">
        <v>874</v>
      </c>
      <c r="B877" s="189"/>
      <c r="C877" s="162"/>
      <c r="D877" s="190"/>
      <c r="E877" s="190"/>
      <c r="F877" s="189"/>
      <c r="G877" s="191"/>
      <c r="H877" s="267">
        <f t="shared" si="22"/>
        <v>0</v>
      </c>
    </row>
    <row r="878" spans="1:8" hidden="1">
      <c r="A878" s="188">
        <v>875</v>
      </c>
      <c r="B878" s="189"/>
      <c r="C878" s="162"/>
      <c r="D878" s="190"/>
      <c r="E878" s="190"/>
      <c r="F878" s="189"/>
      <c r="G878" s="191"/>
      <c r="H878" s="267">
        <f t="shared" si="22"/>
        <v>0</v>
      </c>
    </row>
    <row r="879" spans="1:8" hidden="1">
      <c r="A879" s="188">
        <v>876</v>
      </c>
      <c r="B879" s="189"/>
      <c r="C879" s="162"/>
      <c r="D879" s="190"/>
      <c r="E879" s="190"/>
      <c r="F879" s="189"/>
      <c r="G879" s="191"/>
      <c r="H879" s="267">
        <f t="shared" si="22"/>
        <v>0</v>
      </c>
    </row>
    <row r="880" spans="1:8" hidden="1">
      <c r="A880" s="188">
        <v>877</v>
      </c>
      <c r="B880" s="189"/>
      <c r="C880" s="162"/>
      <c r="D880" s="190"/>
      <c r="E880" s="190"/>
      <c r="F880" s="189"/>
      <c r="G880" s="191"/>
      <c r="H880" s="267">
        <f t="shared" si="22"/>
        <v>0</v>
      </c>
    </row>
    <row r="881" spans="1:8" hidden="1">
      <c r="A881" s="188">
        <v>878</v>
      </c>
      <c r="B881" s="189"/>
      <c r="C881" s="162"/>
      <c r="D881" s="190"/>
      <c r="E881" s="190"/>
      <c r="F881" s="189"/>
      <c r="G881" s="191"/>
      <c r="H881" s="267">
        <f t="shared" si="22"/>
        <v>0</v>
      </c>
    </row>
    <row r="882" spans="1:8" hidden="1">
      <c r="A882" s="188">
        <v>879</v>
      </c>
      <c r="B882" s="189"/>
      <c r="C882" s="162"/>
      <c r="D882" s="190"/>
      <c r="E882" s="190"/>
      <c r="F882" s="189"/>
      <c r="G882" s="191"/>
      <c r="H882" s="267">
        <f t="shared" si="22"/>
        <v>0</v>
      </c>
    </row>
    <row r="883" spans="1:8" hidden="1">
      <c r="A883" s="188">
        <v>880</v>
      </c>
      <c r="B883" s="189"/>
      <c r="C883" s="162"/>
      <c r="D883" s="190"/>
      <c r="E883" s="190"/>
      <c r="F883" s="189"/>
      <c r="G883" s="191"/>
      <c r="H883" s="267">
        <f t="shared" si="22"/>
        <v>0</v>
      </c>
    </row>
    <row r="884" spans="1:8" hidden="1">
      <c r="A884" s="188">
        <v>881</v>
      </c>
      <c r="B884" s="189"/>
      <c r="C884" s="162"/>
      <c r="D884" s="190"/>
      <c r="E884" s="190"/>
      <c r="F884" s="189"/>
      <c r="G884" s="191"/>
      <c r="H884" s="267">
        <f t="shared" si="22"/>
        <v>0</v>
      </c>
    </row>
    <row r="885" spans="1:8" hidden="1">
      <c r="A885" s="188">
        <v>882</v>
      </c>
      <c r="B885" s="189"/>
      <c r="C885" s="162"/>
      <c r="D885" s="190"/>
      <c r="E885" s="190"/>
      <c r="F885" s="189"/>
      <c r="G885" s="191"/>
      <c r="H885" s="267">
        <f t="shared" si="22"/>
        <v>0</v>
      </c>
    </row>
    <row r="886" spans="1:8" hidden="1">
      <c r="A886" s="188">
        <v>883</v>
      </c>
      <c r="B886" s="189"/>
      <c r="C886" s="162"/>
      <c r="D886" s="190"/>
      <c r="E886" s="190"/>
      <c r="F886" s="189"/>
      <c r="G886" s="191"/>
      <c r="H886" s="267">
        <f t="shared" si="22"/>
        <v>0</v>
      </c>
    </row>
    <row r="887" spans="1:8" hidden="1">
      <c r="A887" s="188">
        <v>884</v>
      </c>
      <c r="B887" s="189"/>
      <c r="C887" s="162"/>
      <c r="D887" s="190"/>
      <c r="E887" s="190"/>
      <c r="F887" s="189"/>
      <c r="G887" s="191"/>
      <c r="H887" s="267">
        <f t="shared" si="22"/>
        <v>0</v>
      </c>
    </row>
    <row r="888" spans="1:8" hidden="1">
      <c r="A888" s="188">
        <v>885</v>
      </c>
      <c r="B888" s="189"/>
      <c r="C888" s="162"/>
      <c r="D888" s="190"/>
      <c r="E888" s="190"/>
      <c r="F888" s="189"/>
      <c r="G888" s="191"/>
      <c r="H888" s="267">
        <f t="shared" si="22"/>
        <v>0</v>
      </c>
    </row>
    <row r="889" spans="1:8" hidden="1">
      <c r="A889" s="188">
        <v>886</v>
      </c>
      <c r="B889" s="189"/>
      <c r="C889" s="162"/>
      <c r="D889" s="190"/>
      <c r="E889" s="190"/>
      <c r="F889" s="189"/>
      <c r="G889" s="191"/>
      <c r="H889" s="267">
        <f t="shared" si="22"/>
        <v>0</v>
      </c>
    </row>
    <row r="890" spans="1:8" hidden="1">
      <c r="A890" s="188">
        <v>887</v>
      </c>
      <c r="B890" s="189"/>
      <c r="C890" s="162"/>
      <c r="D890" s="190"/>
      <c r="E890" s="190"/>
      <c r="F890" s="189"/>
      <c r="G890" s="191"/>
      <c r="H890" s="267">
        <f t="shared" si="22"/>
        <v>0</v>
      </c>
    </row>
    <row r="891" spans="1:8" hidden="1">
      <c r="A891" s="188">
        <v>888</v>
      </c>
      <c r="B891" s="189"/>
      <c r="C891" s="162"/>
      <c r="D891" s="190"/>
      <c r="E891" s="190"/>
      <c r="F891" s="189"/>
      <c r="G891" s="191"/>
      <c r="H891" s="267">
        <f t="shared" si="22"/>
        <v>0</v>
      </c>
    </row>
    <row r="892" spans="1:8" hidden="1">
      <c r="A892" s="188">
        <v>889</v>
      </c>
      <c r="B892" s="189"/>
      <c r="C892" s="162"/>
      <c r="D892" s="190"/>
      <c r="E892" s="190"/>
      <c r="F892" s="189"/>
      <c r="G892" s="191"/>
      <c r="H892" s="267">
        <f t="shared" si="22"/>
        <v>0</v>
      </c>
    </row>
    <row r="893" spans="1:8" hidden="1">
      <c r="A893" s="188">
        <v>890</v>
      </c>
      <c r="B893" s="189"/>
      <c r="C893" s="162"/>
      <c r="D893" s="190"/>
      <c r="E893" s="190"/>
      <c r="F893" s="189"/>
      <c r="G893" s="191"/>
      <c r="H893" s="267">
        <f t="shared" si="22"/>
        <v>0</v>
      </c>
    </row>
    <row r="894" spans="1:8" hidden="1">
      <c r="A894" s="188">
        <v>891</v>
      </c>
      <c r="B894" s="189"/>
      <c r="C894" s="162"/>
      <c r="D894" s="190"/>
      <c r="E894" s="190"/>
      <c r="F894" s="189"/>
      <c r="G894" s="191"/>
      <c r="H894" s="267">
        <f t="shared" si="22"/>
        <v>0</v>
      </c>
    </row>
    <row r="895" spans="1:8" hidden="1">
      <c r="A895" s="188">
        <v>892</v>
      </c>
      <c r="B895" s="189"/>
      <c r="C895" s="162"/>
      <c r="D895" s="190"/>
      <c r="E895" s="190"/>
      <c r="F895" s="189"/>
      <c r="G895" s="191"/>
      <c r="H895" s="267">
        <f t="shared" si="22"/>
        <v>0</v>
      </c>
    </row>
    <row r="896" spans="1:8" hidden="1">
      <c r="A896" s="188">
        <v>893</v>
      </c>
      <c r="B896" s="189"/>
      <c r="C896" s="162"/>
      <c r="D896" s="190"/>
      <c r="E896" s="190"/>
      <c r="F896" s="189"/>
      <c r="G896" s="191"/>
      <c r="H896" s="267">
        <f t="shared" si="22"/>
        <v>0</v>
      </c>
    </row>
    <row r="897" spans="1:8" hidden="1">
      <c r="A897" s="188">
        <v>894</v>
      </c>
      <c r="B897" s="189"/>
      <c r="C897" s="162"/>
      <c r="D897" s="190"/>
      <c r="E897" s="190"/>
      <c r="F897" s="189"/>
      <c r="G897" s="191"/>
      <c r="H897" s="267">
        <f t="shared" ref="H897:H960" si="23">(E897-D897+1)*C897</f>
        <v>0</v>
      </c>
    </row>
    <row r="898" spans="1:8" hidden="1">
      <c r="A898" s="188">
        <v>895</v>
      </c>
      <c r="B898" s="189"/>
      <c r="C898" s="162"/>
      <c r="D898" s="190"/>
      <c r="E898" s="190"/>
      <c r="F898" s="189"/>
      <c r="G898" s="191"/>
      <c r="H898" s="267">
        <f t="shared" si="23"/>
        <v>0</v>
      </c>
    </row>
    <row r="899" spans="1:8" hidden="1">
      <c r="A899" s="188">
        <v>896</v>
      </c>
      <c r="B899" s="189"/>
      <c r="C899" s="162"/>
      <c r="D899" s="190"/>
      <c r="E899" s="190"/>
      <c r="F899" s="189"/>
      <c r="G899" s="191"/>
      <c r="H899" s="267">
        <f t="shared" si="23"/>
        <v>0</v>
      </c>
    </row>
    <row r="900" spans="1:8" hidden="1">
      <c r="A900" s="188">
        <v>897</v>
      </c>
      <c r="B900" s="189"/>
      <c r="C900" s="162"/>
      <c r="D900" s="190"/>
      <c r="E900" s="190"/>
      <c r="F900" s="189"/>
      <c r="G900" s="191"/>
      <c r="H900" s="267">
        <f t="shared" si="23"/>
        <v>0</v>
      </c>
    </row>
    <row r="901" spans="1:8" hidden="1">
      <c r="A901" s="188">
        <v>898</v>
      </c>
      <c r="B901" s="189"/>
      <c r="C901" s="162"/>
      <c r="D901" s="190"/>
      <c r="E901" s="190"/>
      <c r="F901" s="189"/>
      <c r="G901" s="191"/>
      <c r="H901" s="267">
        <f t="shared" si="23"/>
        <v>0</v>
      </c>
    </row>
    <row r="902" spans="1:8" hidden="1">
      <c r="A902" s="188">
        <v>899</v>
      </c>
      <c r="B902" s="189"/>
      <c r="C902" s="162"/>
      <c r="D902" s="190"/>
      <c r="E902" s="190"/>
      <c r="F902" s="189"/>
      <c r="G902" s="191"/>
      <c r="H902" s="267">
        <f t="shared" si="23"/>
        <v>0</v>
      </c>
    </row>
    <row r="903" spans="1:8" hidden="1">
      <c r="A903" s="188">
        <v>900</v>
      </c>
      <c r="B903" s="189"/>
      <c r="C903" s="162"/>
      <c r="D903" s="190"/>
      <c r="E903" s="190"/>
      <c r="F903" s="189"/>
      <c r="G903" s="191"/>
      <c r="H903" s="267">
        <f t="shared" si="23"/>
        <v>0</v>
      </c>
    </row>
    <row r="904" spans="1:8" hidden="1">
      <c r="A904" s="188">
        <v>901</v>
      </c>
      <c r="B904" s="189"/>
      <c r="C904" s="162"/>
      <c r="D904" s="190"/>
      <c r="E904" s="190"/>
      <c r="F904" s="189"/>
      <c r="G904" s="191"/>
      <c r="H904" s="267">
        <f t="shared" si="23"/>
        <v>0</v>
      </c>
    </row>
    <row r="905" spans="1:8" hidden="1">
      <c r="A905" s="188">
        <v>902</v>
      </c>
      <c r="B905" s="189"/>
      <c r="C905" s="162"/>
      <c r="D905" s="190"/>
      <c r="E905" s="190"/>
      <c r="F905" s="189"/>
      <c r="G905" s="191"/>
      <c r="H905" s="267">
        <f t="shared" si="23"/>
        <v>0</v>
      </c>
    </row>
    <row r="906" spans="1:8" hidden="1">
      <c r="A906" s="188">
        <v>903</v>
      </c>
      <c r="B906" s="189"/>
      <c r="C906" s="162"/>
      <c r="D906" s="190"/>
      <c r="E906" s="190"/>
      <c r="F906" s="189"/>
      <c r="G906" s="191"/>
      <c r="H906" s="267">
        <f t="shared" si="23"/>
        <v>0</v>
      </c>
    </row>
    <row r="907" spans="1:8" hidden="1">
      <c r="A907" s="188">
        <v>904</v>
      </c>
      <c r="B907" s="189"/>
      <c r="C907" s="162"/>
      <c r="D907" s="190"/>
      <c r="E907" s="190"/>
      <c r="F907" s="189"/>
      <c r="G907" s="191"/>
      <c r="H907" s="267">
        <f t="shared" si="23"/>
        <v>0</v>
      </c>
    </row>
    <row r="908" spans="1:8" hidden="1">
      <c r="A908" s="188">
        <v>905</v>
      </c>
      <c r="B908" s="189"/>
      <c r="C908" s="162"/>
      <c r="D908" s="190"/>
      <c r="E908" s="190"/>
      <c r="F908" s="189"/>
      <c r="G908" s="191"/>
      <c r="H908" s="267">
        <f t="shared" si="23"/>
        <v>0</v>
      </c>
    </row>
    <row r="909" spans="1:8" hidden="1">
      <c r="A909" s="188">
        <v>906</v>
      </c>
      <c r="B909" s="189"/>
      <c r="C909" s="162"/>
      <c r="D909" s="190"/>
      <c r="E909" s="190"/>
      <c r="F909" s="189"/>
      <c r="G909" s="191"/>
      <c r="H909" s="267">
        <f t="shared" si="23"/>
        <v>0</v>
      </c>
    </row>
    <row r="910" spans="1:8" hidden="1">
      <c r="A910" s="188">
        <v>907</v>
      </c>
      <c r="B910" s="189"/>
      <c r="C910" s="162"/>
      <c r="D910" s="190"/>
      <c r="E910" s="190"/>
      <c r="F910" s="189"/>
      <c r="G910" s="191"/>
      <c r="H910" s="267">
        <f t="shared" si="23"/>
        <v>0</v>
      </c>
    </row>
    <row r="911" spans="1:8" hidden="1">
      <c r="A911" s="188">
        <v>908</v>
      </c>
      <c r="B911" s="189"/>
      <c r="C911" s="162"/>
      <c r="D911" s="190"/>
      <c r="E911" s="190"/>
      <c r="F911" s="189"/>
      <c r="G911" s="191"/>
      <c r="H911" s="267">
        <f t="shared" si="23"/>
        <v>0</v>
      </c>
    </row>
    <row r="912" spans="1:8" hidden="1">
      <c r="A912" s="188">
        <v>909</v>
      </c>
      <c r="B912" s="189"/>
      <c r="C912" s="162"/>
      <c r="D912" s="190"/>
      <c r="E912" s="190"/>
      <c r="F912" s="189"/>
      <c r="G912" s="191"/>
      <c r="H912" s="267">
        <f t="shared" si="23"/>
        <v>0</v>
      </c>
    </row>
    <row r="913" spans="1:8" hidden="1">
      <c r="A913" s="188">
        <v>910</v>
      </c>
      <c r="B913" s="189"/>
      <c r="C913" s="162"/>
      <c r="D913" s="190"/>
      <c r="E913" s="190"/>
      <c r="F913" s="189"/>
      <c r="G913" s="191"/>
      <c r="H913" s="267">
        <f t="shared" si="23"/>
        <v>0</v>
      </c>
    </row>
    <row r="914" spans="1:8" hidden="1">
      <c r="A914" s="188">
        <v>911</v>
      </c>
      <c r="B914" s="189"/>
      <c r="C914" s="162"/>
      <c r="D914" s="190"/>
      <c r="E914" s="190"/>
      <c r="F914" s="189"/>
      <c r="G914" s="191"/>
      <c r="H914" s="267">
        <f t="shared" si="23"/>
        <v>0</v>
      </c>
    </row>
    <row r="915" spans="1:8" hidden="1">
      <c r="A915" s="188">
        <v>912</v>
      </c>
      <c r="B915" s="189"/>
      <c r="C915" s="162"/>
      <c r="D915" s="190"/>
      <c r="E915" s="190"/>
      <c r="F915" s="189"/>
      <c r="G915" s="191"/>
      <c r="H915" s="267">
        <f t="shared" si="23"/>
        <v>0</v>
      </c>
    </row>
    <row r="916" spans="1:8" hidden="1">
      <c r="A916" s="188">
        <v>913</v>
      </c>
      <c r="B916" s="189"/>
      <c r="C916" s="162"/>
      <c r="D916" s="190"/>
      <c r="E916" s="190"/>
      <c r="F916" s="189"/>
      <c r="G916" s="191"/>
      <c r="H916" s="267">
        <f t="shared" si="23"/>
        <v>0</v>
      </c>
    </row>
    <row r="917" spans="1:8" hidden="1">
      <c r="A917" s="188">
        <v>914</v>
      </c>
      <c r="B917" s="189"/>
      <c r="C917" s="162"/>
      <c r="D917" s="190"/>
      <c r="E917" s="190"/>
      <c r="F917" s="189"/>
      <c r="G917" s="191"/>
      <c r="H917" s="267">
        <f t="shared" si="23"/>
        <v>0</v>
      </c>
    </row>
    <row r="918" spans="1:8" hidden="1">
      <c r="A918" s="188">
        <v>915</v>
      </c>
      <c r="B918" s="189"/>
      <c r="C918" s="162"/>
      <c r="D918" s="190"/>
      <c r="E918" s="190"/>
      <c r="F918" s="189"/>
      <c r="G918" s="191"/>
      <c r="H918" s="267">
        <f t="shared" si="23"/>
        <v>0</v>
      </c>
    </row>
    <row r="919" spans="1:8" hidden="1">
      <c r="A919" s="188">
        <v>916</v>
      </c>
      <c r="B919" s="189"/>
      <c r="C919" s="162"/>
      <c r="D919" s="190"/>
      <c r="E919" s="190"/>
      <c r="F919" s="189"/>
      <c r="G919" s="191"/>
      <c r="H919" s="267">
        <f t="shared" si="23"/>
        <v>0</v>
      </c>
    </row>
    <row r="920" spans="1:8" hidden="1">
      <c r="A920" s="188">
        <v>917</v>
      </c>
      <c r="B920" s="189"/>
      <c r="C920" s="162"/>
      <c r="D920" s="190"/>
      <c r="E920" s="190"/>
      <c r="F920" s="189"/>
      <c r="G920" s="191"/>
      <c r="H920" s="267">
        <f t="shared" si="23"/>
        <v>0</v>
      </c>
    </row>
    <row r="921" spans="1:8" hidden="1">
      <c r="A921" s="188">
        <v>918</v>
      </c>
      <c r="B921" s="189"/>
      <c r="C921" s="162"/>
      <c r="D921" s="190"/>
      <c r="E921" s="190"/>
      <c r="F921" s="189"/>
      <c r="G921" s="191"/>
      <c r="H921" s="267">
        <f t="shared" si="23"/>
        <v>0</v>
      </c>
    </row>
    <row r="922" spans="1:8" hidden="1">
      <c r="A922" s="188">
        <v>919</v>
      </c>
      <c r="B922" s="189"/>
      <c r="C922" s="162"/>
      <c r="D922" s="190"/>
      <c r="E922" s="190"/>
      <c r="F922" s="189"/>
      <c r="G922" s="191"/>
      <c r="H922" s="267">
        <f t="shared" si="23"/>
        <v>0</v>
      </c>
    </row>
    <row r="923" spans="1:8" hidden="1">
      <c r="A923" s="188">
        <v>920</v>
      </c>
      <c r="B923" s="189"/>
      <c r="C923" s="162"/>
      <c r="D923" s="190"/>
      <c r="E923" s="190"/>
      <c r="F923" s="189"/>
      <c r="G923" s="191"/>
      <c r="H923" s="267">
        <f t="shared" si="23"/>
        <v>0</v>
      </c>
    </row>
    <row r="924" spans="1:8" hidden="1">
      <c r="A924" s="188">
        <v>921</v>
      </c>
      <c r="B924" s="189"/>
      <c r="C924" s="162"/>
      <c r="D924" s="190"/>
      <c r="E924" s="190"/>
      <c r="F924" s="189"/>
      <c r="G924" s="191"/>
      <c r="H924" s="267">
        <f t="shared" si="23"/>
        <v>0</v>
      </c>
    </row>
    <row r="925" spans="1:8" hidden="1">
      <c r="A925" s="188">
        <v>922</v>
      </c>
      <c r="B925" s="189"/>
      <c r="C925" s="162"/>
      <c r="D925" s="190"/>
      <c r="E925" s="190"/>
      <c r="F925" s="189"/>
      <c r="G925" s="191"/>
      <c r="H925" s="267">
        <f t="shared" si="23"/>
        <v>0</v>
      </c>
    </row>
    <row r="926" spans="1:8" hidden="1">
      <c r="A926" s="188">
        <v>923</v>
      </c>
      <c r="B926" s="189"/>
      <c r="C926" s="162"/>
      <c r="D926" s="190"/>
      <c r="E926" s="190"/>
      <c r="F926" s="189"/>
      <c r="G926" s="191"/>
      <c r="H926" s="267">
        <f t="shared" si="23"/>
        <v>0</v>
      </c>
    </row>
    <row r="927" spans="1:8" hidden="1">
      <c r="A927" s="188">
        <v>924</v>
      </c>
      <c r="B927" s="189"/>
      <c r="C927" s="162"/>
      <c r="D927" s="190"/>
      <c r="E927" s="190"/>
      <c r="F927" s="189"/>
      <c r="G927" s="191"/>
      <c r="H927" s="267">
        <f t="shared" si="23"/>
        <v>0</v>
      </c>
    </row>
    <row r="928" spans="1:8" hidden="1">
      <c r="A928" s="188">
        <v>925</v>
      </c>
      <c r="B928" s="189"/>
      <c r="C928" s="162"/>
      <c r="D928" s="190"/>
      <c r="E928" s="190"/>
      <c r="F928" s="189"/>
      <c r="G928" s="191"/>
      <c r="H928" s="267">
        <f t="shared" si="23"/>
        <v>0</v>
      </c>
    </row>
    <row r="929" spans="1:8" hidden="1">
      <c r="A929" s="188">
        <v>926</v>
      </c>
      <c r="B929" s="189"/>
      <c r="C929" s="162"/>
      <c r="D929" s="190"/>
      <c r="E929" s="190"/>
      <c r="F929" s="189"/>
      <c r="G929" s="191"/>
      <c r="H929" s="267">
        <f t="shared" si="23"/>
        <v>0</v>
      </c>
    </row>
    <row r="930" spans="1:8" hidden="1">
      <c r="A930" s="188">
        <v>927</v>
      </c>
      <c r="B930" s="189"/>
      <c r="C930" s="162"/>
      <c r="D930" s="190"/>
      <c r="E930" s="190"/>
      <c r="F930" s="189"/>
      <c r="G930" s="191"/>
      <c r="H930" s="267">
        <f t="shared" si="23"/>
        <v>0</v>
      </c>
    </row>
    <row r="931" spans="1:8" hidden="1">
      <c r="A931" s="188">
        <v>928</v>
      </c>
      <c r="B931" s="189"/>
      <c r="C931" s="162"/>
      <c r="D931" s="190"/>
      <c r="E931" s="190"/>
      <c r="F931" s="189"/>
      <c r="G931" s="191"/>
      <c r="H931" s="267">
        <f t="shared" si="23"/>
        <v>0</v>
      </c>
    </row>
    <row r="932" spans="1:8" hidden="1">
      <c r="A932" s="188">
        <v>929</v>
      </c>
      <c r="B932" s="189"/>
      <c r="C932" s="162"/>
      <c r="D932" s="190"/>
      <c r="E932" s="190"/>
      <c r="F932" s="189"/>
      <c r="G932" s="191"/>
      <c r="H932" s="267">
        <f t="shared" si="23"/>
        <v>0</v>
      </c>
    </row>
    <row r="933" spans="1:8" hidden="1">
      <c r="A933" s="188">
        <v>930</v>
      </c>
      <c r="B933" s="189"/>
      <c r="C933" s="162"/>
      <c r="D933" s="190"/>
      <c r="E933" s="190"/>
      <c r="F933" s="189"/>
      <c r="G933" s="191"/>
      <c r="H933" s="267">
        <f t="shared" si="23"/>
        <v>0</v>
      </c>
    </row>
    <row r="934" spans="1:8" hidden="1">
      <c r="A934" s="188">
        <v>931</v>
      </c>
      <c r="B934" s="189"/>
      <c r="C934" s="162"/>
      <c r="D934" s="190"/>
      <c r="E934" s="190"/>
      <c r="F934" s="189"/>
      <c r="G934" s="191"/>
      <c r="H934" s="267">
        <f t="shared" si="23"/>
        <v>0</v>
      </c>
    </row>
    <row r="935" spans="1:8" hidden="1">
      <c r="A935" s="188">
        <v>932</v>
      </c>
      <c r="B935" s="189"/>
      <c r="C935" s="162"/>
      <c r="D935" s="190"/>
      <c r="E935" s="190"/>
      <c r="F935" s="189"/>
      <c r="G935" s="191"/>
      <c r="H935" s="267">
        <f t="shared" si="23"/>
        <v>0</v>
      </c>
    </row>
    <row r="936" spans="1:8" hidden="1">
      <c r="A936" s="188">
        <v>933</v>
      </c>
      <c r="B936" s="189"/>
      <c r="C936" s="162"/>
      <c r="D936" s="190"/>
      <c r="E936" s="190"/>
      <c r="F936" s="189"/>
      <c r="G936" s="191"/>
      <c r="H936" s="267">
        <f t="shared" si="23"/>
        <v>0</v>
      </c>
    </row>
    <row r="937" spans="1:8" hidden="1">
      <c r="A937" s="188">
        <v>934</v>
      </c>
      <c r="B937" s="189"/>
      <c r="C937" s="162"/>
      <c r="D937" s="190"/>
      <c r="E937" s="190"/>
      <c r="F937" s="189"/>
      <c r="G937" s="191"/>
      <c r="H937" s="267">
        <f t="shared" si="23"/>
        <v>0</v>
      </c>
    </row>
    <row r="938" spans="1:8" hidden="1">
      <c r="A938" s="188">
        <v>935</v>
      </c>
      <c r="B938" s="189"/>
      <c r="C938" s="162"/>
      <c r="D938" s="190"/>
      <c r="E938" s="190"/>
      <c r="F938" s="189"/>
      <c r="G938" s="191"/>
      <c r="H938" s="267">
        <f t="shared" si="23"/>
        <v>0</v>
      </c>
    </row>
    <row r="939" spans="1:8" hidden="1">
      <c r="A939" s="188">
        <v>936</v>
      </c>
      <c r="B939" s="189"/>
      <c r="C939" s="162"/>
      <c r="D939" s="190"/>
      <c r="E939" s="190"/>
      <c r="F939" s="189"/>
      <c r="G939" s="191"/>
      <c r="H939" s="267">
        <f t="shared" si="23"/>
        <v>0</v>
      </c>
    </row>
    <row r="940" spans="1:8" hidden="1">
      <c r="A940" s="188">
        <v>937</v>
      </c>
      <c r="B940" s="189"/>
      <c r="C940" s="162"/>
      <c r="D940" s="190"/>
      <c r="E940" s="190"/>
      <c r="F940" s="189"/>
      <c r="G940" s="191"/>
      <c r="H940" s="267">
        <f t="shared" si="23"/>
        <v>0</v>
      </c>
    </row>
    <row r="941" spans="1:8" hidden="1">
      <c r="A941" s="188">
        <v>938</v>
      </c>
      <c r="B941" s="189"/>
      <c r="C941" s="162"/>
      <c r="D941" s="190"/>
      <c r="E941" s="190"/>
      <c r="F941" s="189"/>
      <c r="G941" s="191"/>
      <c r="H941" s="267">
        <f t="shared" si="23"/>
        <v>0</v>
      </c>
    </row>
    <row r="942" spans="1:8" hidden="1">
      <c r="A942" s="188">
        <v>939</v>
      </c>
      <c r="B942" s="189"/>
      <c r="C942" s="162"/>
      <c r="D942" s="190"/>
      <c r="E942" s="190"/>
      <c r="F942" s="189"/>
      <c r="G942" s="191"/>
      <c r="H942" s="267">
        <f t="shared" si="23"/>
        <v>0</v>
      </c>
    </row>
    <row r="943" spans="1:8" hidden="1">
      <c r="A943" s="188">
        <v>940</v>
      </c>
      <c r="B943" s="189"/>
      <c r="C943" s="162"/>
      <c r="D943" s="190"/>
      <c r="E943" s="190"/>
      <c r="F943" s="189"/>
      <c r="G943" s="191"/>
      <c r="H943" s="267">
        <f t="shared" si="23"/>
        <v>0</v>
      </c>
    </row>
    <row r="944" spans="1:8" hidden="1">
      <c r="A944" s="188">
        <v>941</v>
      </c>
      <c r="B944" s="189"/>
      <c r="C944" s="162"/>
      <c r="D944" s="190"/>
      <c r="E944" s="190"/>
      <c r="F944" s="189"/>
      <c r="G944" s="191"/>
      <c r="H944" s="267">
        <f t="shared" si="23"/>
        <v>0</v>
      </c>
    </row>
    <row r="945" spans="1:8" hidden="1">
      <c r="A945" s="188">
        <v>942</v>
      </c>
      <c r="B945" s="189"/>
      <c r="C945" s="162"/>
      <c r="D945" s="190"/>
      <c r="E945" s="190"/>
      <c r="F945" s="189"/>
      <c r="G945" s="191"/>
      <c r="H945" s="267">
        <f t="shared" si="23"/>
        <v>0</v>
      </c>
    </row>
    <row r="946" spans="1:8" hidden="1">
      <c r="A946" s="188">
        <v>943</v>
      </c>
      <c r="B946" s="189"/>
      <c r="C946" s="162"/>
      <c r="D946" s="190"/>
      <c r="E946" s="190"/>
      <c r="F946" s="189"/>
      <c r="G946" s="191"/>
      <c r="H946" s="267">
        <f t="shared" si="23"/>
        <v>0</v>
      </c>
    </row>
    <row r="947" spans="1:8" hidden="1">
      <c r="A947" s="188">
        <v>944</v>
      </c>
      <c r="B947" s="189"/>
      <c r="C947" s="162"/>
      <c r="D947" s="190"/>
      <c r="E947" s="190"/>
      <c r="F947" s="189"/>
      <c r="G947" s="191"/>
      <c r="H947" s="267">
        <f t="shared" si="23"/>
        <v>0</v>
      </c>
    </row>
    <row r="948" spans="1:8" hidden="1">
      <c r="A948" s="188">
        <v>945</v>
      </c>
      <c r="B948" s="189"/>
      <c r="C948" s="162"/>
      <c r="D948" s="190"/>
      <c r="E948" s="190"/>
      <c r="F948" s="189"/>
      <c r="G948" s="191"/>
      <c r="H948" s="267">
        <f t="shared" si="23"/>
        <v>0</v>
      </c>
    </row>
    <row r="949" spans="1:8" hidden="1">
      <c r="A949" s="188">
        <v>946</v>
      </c>
      <c r="B949" s="189"/>
      <c r="C949" s="162"/>
      <c r="D949" s="190"/>
      <c r="E949" s="190"/>
      <c r="F949" s="189"/>
      <c r="G949" s="191"/>
      <c r="H949" s="267">
        <f t="shared" si="23"/>
        <v>0</v>
      </c>
    </row>
    <row r="950" spans="1:8" hidden="1">
      <c r="A950" s="188">
        <v>947</v>
      </c>
      <c r="B950" s="189"/>
      <c r="C950" s="162"/>
      <c r="D950" s="190"/>
      <c r="E950" s="190"/>
      <c r="F950" s="189"/>
      <c r="G950" s="191"/>
      <c r="H950" s="267">
        <f t="shared" si="23"/>
        <v>0</v>
      </c>
    </row>
    <row r="951" spans="1:8" hidden="1">
      <c r="A951" s="188">
        <v>948</v>
      </c>
      <c r="B951" s="189"/>
      <c r="C951" s="162"/>
      <c r="D951" s="190"/>
      <c r="E951" s="190"/>
      <c r="F951" s="189"/>
      <c r="G951" s="191"/>
      <c r="H951" s="267">
        <f t="shared" si="23"/>
        <v>0</v>
      </c>
    </row>
    <row r="952" spans="1:8" hidden="1">
      <c r="A952" s="188">
        <v>949</v>
      </c>
      <c r="B952" s="189"/>
      <c r="C952" s="162"/>
      <c r="D952" s="190"/>
      <c r="E952" s="190"/>
      <c r="F952" s="189"/>
      <c r="G952" s="191"/>
      <c r="H952" s="267">
        <f t="shared" si="23"/>
        <v>0</v>
      </c>
    </row>
    <row r="953" spans="1:8" hidden="1">
      <c r="A953" s="188">
        <v>950</v>
      </c>
      <c r="B953" s="189"/>
      <c r="C953" s="162"/>
      <c r="D953" s="190"/>
      <c r="E953" s="190"/>
      <c r="F953" s="189"/>
      <c r="G953" s="191"/>
      <c r="H953" s="267">
        <f t="shared" si="23"/>
        <v>0</v>
      </c>
    </row>
    <row r="954" spans="1:8" hidden="1">
      <c r="A954" s="188">
        <v>951</v>
      </c>
      <c r="B954" s="189"/>
      <c r="C954" s="162"/>
      <c r="D954" s="190"/>
      <c r="E954" s="190"/>
      <c r="F954" s="189"/>
      <c r="G954" s="191"/>
      <c r="H954" s="267">
        <f t="shared" si="23"/>
        <v>0</v>
      </c>
    </row>
    <row r="955" spans="1:8" hidden="1">
      <c r="A955" s="188">
        <v>952</v>
      </c>
      <c r="B955" s="189"/>
      <c r="C955" s="162"/>
      <c r="D955" s="190"/>
      <c r="E955" s="190"/>
      <c r="F955" s="189"/>
      <c r="G955" s="191"/>
      <c r="H955" s="267">
        <f t="shared" si="23"/>
        <v>0</v>
      </c>
    </row>
    <row r="956" spans="1:8" hidden="1">
      <c r="A956" s="188">
        <v>953</v>
      </c>
      <c r="B956" s="189"/>
      <c r="C956" s="162"/>
      <c r="D956" s="190"/>
      <c r="E956" s="190"/>
      <c r="F956" s="189"/>
      <c r="G956" s="191"/>
      <c r="H956" s="267">
        <f t="shared" si="23"/>
        <v>0</v>
      </c>
    </row>
    <row r="957" spans="1:8" hidden="1">
      <c r="A957" s="188">
        <v>954</v>
      </c>
      <c r="B957" s="189"/>
      <c r="C957" s="162"/>
      <c r="D957" s="190"/>
      <c r="E957" s="190"/>
      <c r="F957" s="189"/>
      <c r="G957" s="191"/>
      <c r="H957" s="267">
        <f t="shared" si="23"/>
        <v>0</v>
      </c>
    </row>
    <row r="958" spans="1:8" hidden="1">
      <c r="A958" s="188">
        <v>955</v>
      </c>
      <c r="B958" s="189"/>
      <c r="C958" s="162"/>
      <c r="D958" s="190"/>
      <c r="E958" s="190"/>
      <c r="F958" s="189"/>
      <c r="G958" s="191"/>
      <c r="H958" s="267">
        <f t="shared" si="23"/>
        <v>0</v>
      </c>
    </row>
    <row r="959" spans="1:8" hidden="1">
      <c r="A959" s="188">
        <v>956</v>
      </c>
      <c r="B959" s="189"/>
      <c r="C959" s="162"/>
      <c r="D959" s="190"/>
      <c r="E959" s="190"/>
      <c r="F959" s="189"/>
      <c r="G959" s="191"/>
      <c r="H959" s="267">
        <f t="shared" si="23"/>
        <v>0</v>
      </c>
    </row>
    <row r="960" spans="1:8" hidden="1">
      <c r="A960" s="188">
        <v>957</v>
      </c>
      <c r="B960" s="189"/>
      <c r="C960" s="162"/>
      <c r="D960" s="190"/>
      <c r="E960" s="190"/>
      <c r="F960" s="189"/>
      <c r="G960" s="191"/>
      <c r="H960" s="267">
        <f t="shared" si="23"/>
        <v>0</v>
      </c>
    </row>
    <row r="961" spans="1:8" hidden="1">
      <c r="A961" s="188">
        <v>958</v>
      </c>
      <c r="B961" s="189"/>
      <c r="C961" s="162"/>
      <c r="D961" s="190"/>
      <c r="E961" s="190"/>
      <c r="F961" s="189"/>
      <c r="G961" s="191"/>
      <c r="H961" s="267">
        <f t="shared" ref="H961:H999" si="24">(E961-D961+1)*C961</f>
        <v>0</v>
      </c>
    </row>
    <row r="962" spans="1:8" hidden="1">
      <c r="A962" s="188">
        <v>959</v>
      </c>
      <c r="B962" s="189"/>
      <c r="C962" s="162"/>
      <c r="D962" s="190"/>
      <c r="E962" s="190"/>
      <c r="F962" s="189"/>
      <c r="G962" s="191"/>
      <c r="H962" s="267">
        <f t="shared" si="24"/>
        <v>0</v>
      </c>
    </row>
    <row r="963" spans="1:8" hidden="1">
      <c r="A963" s="188">
        <v>960</v>
      </c>
      <c r="B963" s="189"/>
      <c r="C963" s="162"/>
      <c r="D963" s="190"/>
      <c r="E963" s="190"/>
      <c r="F963" s="189"/>
      <c r="G963" s="191"/>
      <c r="H963" s="267">
        <f t="shared" si="24"/>
        <v>0</v>
      </c>
    </row>
    <row r="964" spans="1:8" hidden="1">
      <c r="A964" s="188">
        <v>961</v>
      </c>
      <c r="B964" s="189"/>
      <c r="C964" s="162"/>
      <c r="D964" s="190"/>
      <c r="E964" s="190"/>
      <c r="F964" s="189"/>
      <c r="G964" s="191"/>
      <c r="H964" s="267">
        <f t="shared" si="24"/>
        <v>0</v>
      </c>
    </row>
    <row r="965" spans="1:8" hidden="1">
      <c r="A965" s="188">
        <v>962</v>
      </c>
      <c r="B965" s="189"/>
      <c r="C965" s="162"/>
      <c r="D965" s="190"/>
      <c r="E965" s="190"/>
      <c r="F965" s="189"/>
      <c r="G965" s="191"/>
      <c r="H965" s="267">
        <f t="shared" si="24"/>
        <v>0</v>
      </c>
    </row>
    <row r="966" spans="1:8" hidden="1">
      <c r="A966" s="188">
        <v>963</v>
      </c>
      <c r="B966" s="189"/>
      <c r="C966" s="162"/>
      <c r="D966" s="190"/>
      <c r="E966" s="190"/>
      <c r="F966" s="189"/>
      <c r="G966" s="191"/>
      <c r="H966" s="267">
        <f t="shared" si="24"/>
        <v>0</v>
      </c>
    </row>
    <row r="967" spans="1:8" hidden="1">
      <c r="A967" s="188">
        <v>964</v>
      </c>
      <c r="B967" s="189"/>
      <c r="C967" s="162"/>
      <c r="D967" s="190"/>
      <c r="E967" s="190"/>
      <c r="F967" s="189"/>
      <c r="G967" s="191"/>
      <c r="H967" s="267">
        <f t="shared" si="24"/>
        <v>0</v>
      </c>
    </row>
    <row r="968" spans="1:8" hidden="1">
      <c r="A968" s="188">
        <v>965</v>
      </c>
      <c r="B968" s="189"/>
      <c r="C968" s="162"/>
      <c r="D968" s="190"/>
      <c r="E968" s="190"/>
      <c r="F968" s="189"/>
      <c r="G968" s="191"/>
      <c r="H968" s="267">
        <f t="shared" si="24"/>
        <v>0</v>
      </c>
    </row>
    <row r="969" spans="1:8" hidden="1">
      <c r="A969" s="188">
        <v>966</v>
      </c>
      <c r="B969" s="189"/>
      <c r="C969" s="162"/>
      <c r="D969" s="190"/>
      <c r="E969" s="190"/>
      <c r="F969" s="189"/>
      <c r="G969" s="191"/>
      <c r="H969" s="267">
        <f t="shared" si="24"/>
        <v>0</v>
      </c>
    </row>
    <row r="970" spans="1:8" hidden="1">
      <c r="A970" s="188">
        <v>967</v>
      </c>
      <c r="B970" s="189"/>
      <c r="C970" s="162"/>
      <c r="D970" s="190"/>
      <c r="E970" s="190"/>
      <c r="F970" s="189"/>
      <c r="G970" s="191"/>
      <c r="H970" s="267">
        <f t="shared" si="24"/>
        <v>0</v>
      </c>
    </row>
    <row r="971" spans="1:8" hidden="1">
      <c r="A971" s="188">
        <v>968</v>
      </c>
      <c r="B971" s="189"/>
      <c r="C971" s="162"/>
      <c r="D971" s="190"/>
      <c r="E971" s="190"/>
      <c r="F971" s="189"/>
      <c r="G971" s="191"/>
      <c r="H971" s="267">
        <f t="shared" si="24"/>
        <v>0</v>
      </c>
    </row>
    <row r="972" spans="1:8" hidden="1">
      <c r="A972" s="188">
        <v>969</v>
      </c>
      <c r="B972" s="189"/>
      <c r="C972" s="162"/>
      <c r="D972" s="190"/>
      <c r="E972" s="190"/>
      <c r="F972" s="189"/>
      <c r="G972" s="191"/>
      <c r="H972" s="267">
        <f t="shared" si="24"/>
        <v>0</v>
      </c>
    </row>
    <row r="973" spans="1:8" hidden="1">
      <c r="A973" s="188">
        <v>970</v>
      </c>
      <c r="B973" s="189"/>
      <c r="C973" s="162"/>
      <c r="D973" s="190"/>
      <c r="E973" s="190"/>
      <c r="F973" s="189"/>
      <c r="G973" s="191"/>
      <c r="H973" s="267">
        <f t="shared" si="24"/>
        <v>0</v>
      </c>
    </row>
    <row r="974" spans="1:8" hidden="1">
      <c r="A974" s="188">
        <v>971</v>
      </c>
      <c r="B974" s="189"/>
      <c r="C974" s="162"/>
      <c r="D974" s="190"/>
      <c r="E974" s="190"/>
      <c r="F974" s="189"/>
      <c r="G974" s="191"/>
      <c r="H974" s="267">
        <f t="shared" si="24"/>
        <v>0</v>
      </c>
    </row>
    <row r="975" spans="1:8" hidden="1">
      <c r="A975" s="188">
        <v>972</v>
      </c>
      <c r="B975" s="189"/>
      <c r="C975" s="162"/>
      <c r="D975" s="190"/>
      <c r="E975" s="190"/>
      <c r="F975" s="189"/>
      <c r="G975" s="191"/>
      <c r="H975" s="267">
        <f t="shared" si="24"/>
        <v>0</v>
      </c>
    </row>
    <row r="976" spans="1:8" hidden="1">
      <c r="A976" s="188">
        <v>973</v>
      </c>
      <c r="B976" s="189"/>
      <c r="C976" s="162"/>
      <c r="D976" s="190"/>
      <c r="E976" s="190"/>
      <c r="F976" s="189"/>
      <c r="G976" s="191"/>
      <c r="H976" s="267">
        <f t="shared" si="24"/>
        <v>0</v>
      </c>
    </row>
    <row r="977" spans="1:8" hidden="1">
      <c r="A977" s="188">
        <v>974</v>
      </c>
      <c r="B977" s="189"/>
      <c r="C977" s="162"/>
      <c r="D977" s="190"/>
      <c r="E977" s="190"/>
      <c r="F977" s="189"/>
      <c r="G977" s="191"/>
      <c r="H977" s="267">
        <f t="shared" si="24"/>
        <v>0</v>
      </c>
    </row>
    <row r="978" spans="1:8" hidden="1">
      <c r="A978" s="188">
        <v>975</v>
      </c>
      <c r="B978" s="189"/>
      <c r="C978" s="162"/>
      <c r="D978" s="190"/>
      <c r="E978" s="190"/>
      <c r="F978" s="189"/>
      <c r="G978" s="191"/>
      <c r="H978" s="267">
        <f t="shared" si="24"/>
        <v>0</v>
      </c>
    </row>
    <row r="979" spans="1:8" hidden="1">
      <c r="A979" s="188">
        <v>976</v>
      </c>
      <c r="B979" s="189"/>
      <c r="C979" s="162"/>
      <c r="D979" s="190"/>
      <c r="E979" s="190"/>
      <c r="F979" s="189"/>
      <c r="G979" s="191"/>
      <c r="H979" s="267">
        <f t="shared" si="24"/>
        <v>0</v>
      </c>
    </row>
    <row r="980" spans="1:8" hidden="1">
      <c r="A980" s="188">
        <v>977</v>
      </c>
      <c r="B980" s="189"/>
      <c r="C980" s="162"/>
      <c r="D980" s="190"/>
      <c r="E980" s="190"/>
      <c r="F980" s="189"/>
      <c r="G980" s="191"/>
      <c r="H980" s="267">
        <f t="shared" si="24"/>
        <v>0</v>
      </c>
    </row>
    <row r="981" spans="1:8" hidden="1">
      <c r="A981" s="188">
        <v>978</v>
      </c>
      <c r="B981" s="189"/>
      <c r="C981" s="162"/>
      <c r="D981" s="190"/>
      <c r="E981" s="190"/>
      <c r="F981" s="189"/>
      <c r="G981" s="191"/>
      <c r="H981" s="267">
        <f t="shared" si="24"/>
        <v>0</v>
      </c>
    </row>
    <row r="982" spans="1:8" hidden="1">
      <c r="A982" s="188">
        <v>979</v>
      </c>
      <c r="B982" s="189"/>
      <c r="C982" s="162"/>
      <c r="D982" s="190"/>
      <c r="E982" s="190"/>
      <c r="F982" s="189"/>
      <c r="G982" s="191"/>
      <c r="H982" s="267">
        <f t="shared" si="24"/>
        <v>0</v>
      </c>
    </row>
    <row r="983" spans="1:8" hidden="1">
      <c r="A983" s="188">
        <v>980</v>
      </c>
      <c r="B983" s="189"/>
      <c r="C983" s="162"/>
      <c r="D983" s="190"/>
      <c r="E983" s="190"/>
      <c r="F983" s="189"/>
      <c r="G983" s="191"/>
      <c r="H983" s="267">
        <f t="shared" si="24"/>
        <v>0</v>
      </c>
    </row>
    <row r="984" spans="1:8" hidden="1">
      <c r="A984" s="188">
        <v>981</v>
      </c>
      <c r="B984" s="189"/>
      <c r="C984" s="162"/>
      <c r="D984" s="190"/>
      <c r="E984" s="190"/>
      <c r="F984" s="189"/>
      <c r="G984" s="191"/>
      <c r="H984" s="267">
        <f t="shared" si="24"/>
        <v>0</v>
      </c>
    </row>
    <row r="985" spans="1:8" hidden="1">
      <c r="A985" s="188">
        <v>982</v>
      </c>
      <c r="B985" s="189"/>
      <c r="C985" s="162"/>
      <c r="D985" s="190"/>
      <c r="E985" s="190"/>
      <c r="F985" s="189"/>
      <c r="G985" s="191"/>
      <c r="H985" s="267">
        <f t="shared" si="24"/>
        <v>0</v>
      </c>
    </row>
    <row r="986" spans="1:8" hidden="1">
      <c r="A986" s="188">
        <v>983</v>
      </c>
      <c r="B986" s="189"/>
      <c r="C986" s="162"/>
      <c r="D986" s="190"/>
      <c r="E986" s="190"/>
      <c r="F986" s="189"/>
      <c r="G986" s="191"/>
      <c r="H986" s="267">
        <f t="shared" si="24"/>
        <v>0</v>
      </c>
    </row>
    <row r="987" spans="1:8" hidden="1">
      <c r="A987" s="188">
        <v>984</v>
      </c>
      <c r="B987" s="189"/>
      <c r="C987" s="162"/>
      <c r="D987" s="190"/>
      <c r="E987" s="190"/>
      <c r="F987" s="189"/>
      <c r="G987" s="191"/>
      <c r="H987" s="267">
        <f t="shared" si="24"/>
        <v>0</v>
      </c>
    </row>
    <row r="988" spans="1:8" hidden="1">
      <c r="A988" s="188">
        <v>985</v>
      </c>
      <c r="B988" s="189"/>
      <c r="C988" s="162"/>
      <c r="D988" s="190"/>
      <c r="E988" s="190"/>
      <c r="F988" s="189"/>
      <c r="G988" s="191"/>
      <c r="H988" s="267">
        <f t="shared" si="24"/>
        <v>0</v>
      </c>
    </row>
    <row r="989" spans="1:8" hidden="1">
      <c r="A989" s="188">
        <v>986</v>
      </c>
      <c r="B989" s="189"/>
      <c r="C989" s="162"/>
      <c r="D989" s="190"/>
      <c r="E989" s="190"/>
      <c r="F989" s="189"/>
      <c r="G989" s="191"/>
      <c r="H989" s="267">
        <f t="shared" si="24"/>
        <v>0</v>
      </c>
    </row>
    <row r="990" spans="1:8" hidden="1">
      <c r="A990" s="188">
        <v>987</v>
      </c>
      <c r="B990" s="189"/>
      <c r="C990" s="162"/>
      <c r="D990" s="190"/>
      <c r="E990" s="190"/>
      <c r="F990" s="189"/>
      <c r="G990" s="191"/>
      <c r="H990" s="267">
        <f t="shared" si="24"/>
        <v>0</v>
      </c>
    </row>
    <row r="991" spans="1:8" hidden="1">
      <c r="A991" s="188">
        <v>988</v>
      </c>
      <c r="B991" s="189"/>
      <c r="C991" s="162"/>
      <c r="D991" s="190"/>
      <c r="E991" s="190"/>
      <c r="F991" s="189"/>
      <c r="G991" s="191"/>
      <c r="H991" s="267">
        <f t="shared" si="24"/>
        <v>0</v>
      </c>
    </row>
    <row r="992" spans="1:8" hidden="1">
      <c r="A992" s="188">
        <v>989</v>
      </c>
      <c r="B992" s="189"/>
      <c r="C992" s="162"/>
      <c r="D992" s="190"/>
      <c r="E992" s="190"/>
      <c r="F992" s="189"/>
      <c r="G992" s="191"/>
      <c r="H992" s="267">
        <f t="shared" si="24"/>
        <v>0</v>
      </c>
    </row>
    <row r="993" spans="1:8" hidden="1">
      <c r="A993" s="188">
        <v>990</v>
      </c>
      <c r="B993" s="189"/>
      <c r="C993" s="162"/>
      <c r="D993" s="190"/>
      <c r="E993" s="190"/>
      <c r="F993" s="189"/>
      <c r="G993" s="191"/>
      <c r="H993" s="267">
        <f t="shared" si="24"/>
        <v>0</v>
      </c>
    </row>
    <row r="994" spans="1:8" hidden="1">
      <c r="A994" s="188">
        <v>991</v>
      </c>
      <c r="B994" s="189"/>
      <c r="C994" s="162"/>
      <c r="D994" s="190"/>
      <c r="E994" s="190"/>
      <c r="F994" s="189"/>
      <c r="G994" s="191"/>
      <c r="H994" s="267">
        <f t="shared" si="24"/>
        <v>0</v>
      </c>
    </row>
    <row r="995" spans="1:8" hidden="1">
      <c r="A995" s="188">
        <v>992</v>
      </c>
      <c r="B995" s="189"/>
      <c r="C995" s="162"/>
      <c r="D995" s="190"/>
      <c r="E995" s="190"/>
      <c r="F995" s="189"/>
      <c r="G995" s="191"/>
      <c r="H995" s="267">
        <f t="shared" si="24"/>
        <v>0</v>
      </c>
    </row>
    <row r="996" spans="1:8" hidden="1">
      <c r="A996" s="188">
        <v>993</v>
      </c>
      <c r="B996" s="189"/>
      <c r="C996" s="162"/>
      <c r="D996" s="190"/>
      <c r="E996" s="190"/>
      <c r="F996" s="189"/>
      <c r="G996" s="191"/>
      <c r="H996" s="267">
        <f t="shared" si="24"/>
        <v>0</v>
      </c>
    </row>
    <row r="997" spans="1:8" hidden="1">
      <c r="A997" s="188">
        <v>994</v>
      </c>
      <c r="B997" s="189"/>
      <c r="C997" s="162"/>
      <c r="D997" s="190"/>
      <c r="E997" s="190"/>
      <c r="F997" s="189"/>
      <c r="G997" s="191"/>
      <c r="H997" s="267">
        <f t="shared" si="24"/>
        <v>0</v>
      </c>
    </row>
    <row r="998" spans="1:8" hidden="1">
      <c r="A998" s="188">
        <v>995</v>
      </c>
      <c r="B998" s="189"/>
      <c r="C998" s="162"/>
      <c r="D998" s="190"/>
      <c r="E998" s="190"/>
      <c r="F998" s="189"/>
      <c r="G998" s="191"/>
      <c r="H998" s="267">
        <f t="shared" si="24"/>
        <v>0</v>
      </c>
    </row>
    <row r="999" spans="1:8" ht="13.5" hidden="1" thickBot="1">
      <c r="A999" s="188">
        <v>996</v>
      </c>
      <c r="B999" s="192"/>
      <c r="C999" s="178"/>
      <c r="D999" s="190"/>
      <c r="E999" s="190"/>
      <c r="F999" s="192"/>
      <c r="G999" s="193"/>
      <c r="H999" s="295">
        <f t="shared" si="24"/>
        <v>0</v>
      </c>
    </row>
    <row r="1000" spans="1:8" ht="22.5" customHeight="1" thickBot="1">
      <c r="A1000" s="296"/>
      <c r="B1000" s="297"/>
      <c r="C1000" s="296"/>
      <c r="D1000" s="296"/>
      <c r="E1000" s="296"/>
      <c r="F1000" s="297"/>
      <c r="G1000" s="298" t="s">
        <v>381</v>
      </c>
      <c r="H1000" s="299">
        <f>SUM(H4:H999)</f>
        <v>37991652.650000006</v>
      </c>
    </row>
    <row r="1003" spans="1:8">
      <c r="B1003" s="185"/>
    </row>
    <row r="1004" spans="1:8">
      <c r="B1004" s="185"/>
    </row>
    <row r="1005" spans="1:8">
      <c r="B1005" s="185"/>
    </row>
    <row r="1006" spans="1:8">
      <c r="B1006" s="185"/>
    </row>
    <row r="1007" spans="1:8">
      <c r="B1007" s="185"/>
    </row>
  </sheetData>
  <sheetProtection formatRows="0" autoFilter="0"/>
  <autoFilter ref="A3:H1000" xr:uid="{273B68B1-5F18-473C-BB97-7ED2A491652F}"/>
  <sortState xmlns:xlrd2="http://schemas.microsoft.com/office/spreadsheetml/2017/richdata2" ref="B4:G143">
    <sortCondition ref="B4:B143"/>
  </sortState>
  <mergeCells count="2">
    <mergeCell ref="A1:H1"/>
    <mergeCell ref="A2:H2"/>
  </mergeCells>
  <conditionalFormatting sqref="B145:G999 C139:E142 C144:G144 C143 G139:G143 A4:B5 F4:H5 H101:H999 B103:G137 H89:H91 B92:C99 F92:H99 C89 B60:B71 C63:E70 D59:E149 H59:H71 B53:B55 F53:H55 C54:E54 D46:E55 B25:B44 C27:E42 F25:G44 C8:C13 D4:E44 H7:H47 B7:B13 F7:G13 A7:A9 A11:A13 A15:A17 A19:A21 A23:A25 A27:A29 A31:A33 A35:A37 A39:A41 A43:A45 A47:A49 A51:A53 A55:A57 A59:A61 A63:A65 A67:A69 A71:A73 A75:A77 A79:A81 A83:A85 A87:A89 A91:A93 A95:A97 A99:A101 A103:A105 A107:A109 A111:A113 A115:A117 A119:A121 A123:A125 A127:A129 A131:A133 A135:A137 A139:A999 G45:G50 F60:G71">
    <cfRule type="expression" dxfId="101" priority="165">
      <formula>ISEVEN(ROW())</formula>
    </cfRule>
  </conditionalFormatting>
  <conditionalFormatting sqref="H49:H51 H73:H87">
    <cfRule type="expression" dxfId="100" priority="164">
      <formula>ISEVEN(ROW())</formula>
    </cfRule>
  </conditionalFormatting>
  <conditionalFormatting sqref="B90:B91">
    <cfRule type="expression" dxfId="99" priority="140">
      <formula>ISEVEN(ROW())</formula>
    </cfRule>
  </conditionalFormatting>
  <conditionalFormatting sqref="B16:B22 B49:B51 B73:B87 B46:B47">
    <cfRule type="expression" dxfId="98" priority="139">
      <formula>ISEVEN(ROW())</formula>
    </cfRule>
  </conditionalFormatting>
  <conditionalFormatting sqref="B89">
    <cfRule type="expression" dxfId="97" priority="138">
      <formula>ISEVEN(ROW())</formula>
    </cfRule>
  </conditionalFormatting>
  <conditionalFormatting sqref="B101">
    <cfRule type="expression" dxfId="96" priority="137">
      <formula>ISEVEN(ROW())</formula>
    </cfRule>
  </conditionalFormatting>
  <conditionalFormatting sqref="B102">
    <cfRule type="expression" dxfId="95" priority="136">
      <formula>ISEVEN(ROW())</formula>
    </cfRule>
  </conditionalFormatting>
  <conditionalFormatting sqref="B14">
    <cfRule type="expression" dxfId="94" priority="135">
      <formula>ISEVEN(ROW())</formula>
    </cfRule>
  </conditionalFormatting>
  <conditionalFormatting sqref="B15">
    <cfRule type="expression" dxfId="93" priority="134">
      <formula>ISEVEN(ROW())</formula>
    </cfRule>
  </conditionalFormatting>
  <conditionalFormatting sqref="B23">
    <cfRule type="expression" dxfId="92" priority="133">
      <formula>ISEVEN(ROW())</formula>
    </cfRule>
  </conditionalFormatting>
  <conditionalFormatting sqref="B24">
    <cfRule type="expression" dxfId="91" priority="132">
      <formula>ISEVEN(ROW())</formula>
    </cfRule>
  </conditionalFormatting>
  <conditionalFormatting sqref="B59">
    <cfRule type="expression" dxfId="90" priority="131">
      <formula>ISEVEN(ROW())</formula>
    </cfRule>
  </conditionalFormatting>
  <conditionalFormatting sqref="C90:C91">
    <cfRule type="expression" dxfId="89" priority="129">
      <formula>ISEVEN(ROW())</formula>
    </cfRule>
  </conditionalFormatting>
  <conditionalFormatting sqref="C4:E4 C25:C26 C60:C62 C16:E22 C87:C88 C5 C43:C44 C50:E50 C51 C55 C74:E80 C71 C82:E86 C46:C47">
    <cfRule type="expression" dxfId="88" priority="128">
      <formula>ISEVEN(ROW())</formula>
    </cfRule>
  </conditionalFormatting>
  <conditionalFormatting sqref="C102">
    <cfRule type="expression" dxfId="87" priority="127">
      <formula>ISEVEN(ROW())</formula>
    </cfRule>
  </conditionalFormatting>
  <conditionalFormatting sqref="D102:E102">
    <cfRule type="expression" dxfId="86" priority="126">
      <formula>ISEVEN(ROW())</formula>
    </cfRule>
  </conditionalFormatting>
  <conditionalFormatting sqref="C23">
    <cfRule type="expression" dxfId="85" priority="123">
      <formula>ISEVEN(ROW())</formula>
    </cfRule>
  </conditionalFormatting>
  <conditionalFormatting sqref="C15:E15">
    <cfRule type="expression" dxfId="84" priority="124">
      <formula>ISEVEN(ROW())</formula>
    </cfRule>
  </conditionalFormatting>
  <conditionalFormatting sqref="F102">
    <cfRule type="expression" dxfId="83" priority="117">
      <formula>ISEVEN(ROW())</formula>
    </cfRule>
  </conditionalFormatting>
  <conditionalFormatting sqref="C24">
    <cfRule type="expression" dxfId="82" priority="122">
      <formula>ISEVEN(ROW())</formula>
    </cfRule>
  </conditionalFormatting>
  <conditionalFormatting sqref="F24">
    <cfRule type="expression" dxfId="81" priority="112">
      <formula>ISEVEN(ROW())</formula>
    </cfRule>
  </conditionalFormatting>
  <conditionalFormatting sqref="F89:F91">
    <cfRule type="expression" dxfId="80" priority="119">
      <formula>ISEVEN(ROW())</formula>
    </cfRule>
  </conditionalFormatting>
  <conditionalFormatting sqref="F16:F22 F49:F51 F73:F87 F46:F47">
    <cfRule type="expression" dxfId="79" priority="118">
      <formula>ISEVEN(ROW())</formula>
    </cfRule>
  </conditionalFormatting>
  <conditionalFormatting sqref="F101">
    <cfRule type="expression" dxfId="78" priority="116">
      <formula>ISEVEN(ROW())</formula>
    </cfRule>
  </conditionalFormatting>
  <conditionalFormatting sqref="F14">
    <cfRule type="expression" dxfId="77" priority="115">
      <formula>ISEVEN(ROW())</formula>
    </cfRule>
  </conditionalFormatting>
  <conditionalFormatting sqref="F15">
    <cfRule type="expression" dxfId="76" priority="114">
      <formula>ISEVEN(ROW())</formula>
    </cfRule>
  </conditionalFormatting>
  <conditionalFormatting sqref="F23">
    <cfRule type="expression" dxfId="75" priority="113">
      <formula>ISEVEN(ROW())</formula>
    </cfRule>
  </conditionalFormatting>
  <conditionalFormatting sqref="G14">
    <cfRule type="expression" dxfId="74" priority="105">
      <formula>ISEVEN(ROW())</formula>
    </cfRule>
  </conditionalFormatting>
  <conditionalFormatting sqref="F59">
    <cfRule type="expression" dxfId="73" priority="111">
      <formula>ISEVEN(ROW())</formula>
    </cfRule>
  </conditionalFormatting>
  <conditionalFormatting sqref="G89:G91">
    <cfRule type="expression" dxfId="72" priority="109">
      <formula>ISEVEN(ROW())</formula>
    </cfRule>
  </conditionalFormatting>
  <conditionalFormatting sqref="G59">
    <cfRule type="expression" dxfId="71" priority="101">
      <formula>ISEVEN(ROW())</formula>
    </cfRule>
  </conditionalFormatting>
  <conditionalFormatting sqref="G16:G22 G51 G73:G87">
    <cfRule type="expression" dxfId="70" priority="108">
      <formula>ISEVEN(ROW())</formula>
    </cfRule>
  </conditionalFormatting>
  <conditionalFormatting sqref="G102">
    <cfRule type="expression" dxfId="69" priority="107">
      <formula>ISEVEN(ROW())</formula>
    </cfRule>
  </conditionalFormatting>
  <conditionalFormatting sqref="G101">
    <cfRule type="expression" dxfId="68" priority="106">
      <formula>ISEVEN(ROW())</formula>
    </cfRule>
  </conditionalFormatting>
  <conditionalFormatting sqref="G15">
    <cfRule type="expression" dxfId="67" priority="104">
      <formula>ISEVEN(ROW())</formula>
    </cfRule>
  </conditionalFormatting>
  <conditionalFormatting sqref="G23">
    <cfRule type="expression" dxfId="66" priority="103">
      <formula>ISEVEN(ROW())</formula>
    </cfRule>
  </conditionalFormatting>
  <conditionalFormatting sqref="G24">
    <cfRule type="expression" dxfId="65" priority="102">
      <formula>ISEVEN(ROW())</formula>
    </cfRule>
  </conditionalFormatting>
  <conditionalFormatting sqref="B138:E138 G138">
    <cfRule type="expression" dxfId="64" priority="93">
      <formula>ISEVEN(ROW())</formula>
    </cfRule>
  </conditionalFormatting>
  <conditionalFormatting sqref="A6 A10 A14 A18 A22 A26 A30 A34 A38 A42 A46 A50 A54 A58 A62 A66 A70 A74 A78 A82 A86 A90 A94 A98 A102 A106 A110 A114 A118 A122 A126 A130 A134 A138">
    <cfRule type="expression" dxfId="63" priority="84">
      <formula>ISEVEN(ROW())</formula>
    </cfRule>
  </conditionalFormatting>
  <conditionalFormatting sqref="C14">
    <cfRule type="expression" dxfId="62" priority="92">
      <formula>ISEVEN(ROW())</formula>
    </cfRule>
  </conditionalFormatting>
  <conditionalFormatting sqref="B139:B144">
    <cfRule type="expression" dxfId="61" priority="91">
      <formula>ISEVEN(ROW())</formula>
    </cfRule>
  </conditionalFormatting>
  <conditionalFormatting sqref="H88">
    <cfRule type="expression" dxfId="60" priority="89">
      <formula>ISEVEN(ROW())</formula>
    </cfRule>
  </conditionalFormatting>
  <conditionalFormatting sqref="B88">
    <cfRule type="expression" dxfId="59" priority="88">
      <formula>ISEVEN(ROW())</formula>
    </cfRule>
  </conditionalFormatting>
  <conditionalFormatting sqref="F6">
    <cfRule type="expression" dxfId="58" priority="80">
      <formula>ISEVEN(ROW())</formula>
    </cfRule>
  </conditionalFormatting>
  <conditionalFormatting sqref="F88">
    <cfRule type="expression" dxfId="57" priority="86">
      <formula>ISEVEN(ROW())</formula>
    </cfRule>
  </conditionalFormatting>
  <conditionalFormatting sqref="G88">
    <cfRule type="expression" dxfId="56" priority="85">
      <formula>ISEVEN(ROW())</formula>
    </cfRule>
  </conditionalFormatting>
  <conditionalFormatting sqref="H6">
    <cfRule type="expression" dxfId="55" priority="83">
      <formula>ISEVEN(ROW())</formula>
    </cfRule>
  </conditionalFormatting>
  <conditionalFormatting sqref="B6">
    <cfRule type="expression" dxfId="54" priority="82">
      <formula>ISEVEN(ROW())</formula>
    </cfRule>
  </conditionalFormatting>
  <conditionalFormatting sqref="C6:C7">
    <cfRule type="expression" dxfId="53" priority="81">
      <formula>ISEVEN(ROW())</formula>
    </cfRule>
  </conditionalFormatting>
  <conditionalFormatting sqref="G6">
    <cfRule type="expression" dxfId="52" priority="79">
      <formula>ISEVEN(ROW())</formula>
    </cfRule>
  </conditionalFormatting>
  <conditionalFormatting sqref="F48">
    <cfRule type="expression" dxfId="51" priority="71">
      <formula>ISEVEN(ROW())</formula>
    </cfRule>
  </conditionalFormatting>
  <conditionalFormatting sqref="D5:E6">
    <cfRule type="expression" dxfId="50" priority="78">
      <formula>ISEVEN(ROW())</formula>
    </cfRule>
  </conditionalFormatting>
  <conditionalFormatting sqref="D43:E44">
    <cfRule type="expression" dxfId="49" priority="77">
      <formula>ISEVEN(ROW())</formula>
    </cfRule>
  </conditionalFormatting>
  <conditionalFormatting sqref="D47:E48">
    <cfRule type="expression" dxfId="48" priority="69">
      <formula>ISEVEN(ROW())</formula>
    </cfRule>
  </conditionalFormatting>
  <conditionalFormatting sqref="H48">
    <cfRule type="expression" dxfId="47" priority="75">
      <formula>ISEVEN(ROW())</formula>
    </cfRule>
  </conditionalFormatting>
  <conditionalFormatting sqref="B48">
    <cfRule type="expression" dxfId="46" priority="73">
      <formula>ISEVEN(ROW())</formula>
    </cfRule>
  </conditionalFormatting>
  <conditionalFormatting sqref="C48:C49">
    <cfRule type="expression" dxfId="45" priority="72">
      <formula>ISEVEN(ROW())</formula>
    </cfRule>
  </conditionalFormatting>
  <conditionalFormatting sqref="F52">
    <cfRule type="expression" dxfId="44" priority="63">
      <formula>ISEVEN(ROW())</formula>
    </cfRule>
  </conditionalFormatting>
  <conditionalFormatting sqref="H52">
    <cfRule type="expression" dxfId="43" priority="67">
      <formula>ISEVEN(ROW())</formula>
    </cfRule>
  </conditionalFormatting>
  <conditionalFormatting sqref="B52">
    <cfRule type="expression" dxfId="42" priority="65">
      <formula>ISEVEN(ROW())</formula>
    </cfRule>
  </conditionalFormatting>
  <conditionalFormatting sqref="C52:C53">
    <cfRule type="expression" dxfId="41" priority="64">
      <formula>ISEVEN(ROW())</formula>
    </cfRule>
  </conditionalFormatting>
  <conditionalFormatting sqref="F56">
    <cfRule type="expression" dxfId="40" priority="54">
      <formula>ISEVEN(ROW())</formula>
    </cfRule>
  </conditionalFormatting>
  <conditionalFormatting sqref="G52">
    <cfRule type="expression" dxfId="39" priority="62">
      <formula>ISEVEN(ROW())</formula>
    </cfRule>
  </conditionalFormatting>
  <conditionalFormatting sqref="D51:E52">
    <cfRule type="expression" dxfId="38" priority="61">
      <formula>ISEVEN(ROW())</formula>
    </cfRule>
  </conditionalFormatting>
  <conditionalFormatting sqref="H56">
    <cfRule type="expression" dxfId="37" priority="59">
      <formula>ISEVEN(ROW())</formula>
    </cfRule>
  </conditionalFormatting>
  <conditionalFormatting sqref="B56">
    <cfRule type="expression" dxfId="36" priority="56">
      <formula>ISEVEN(ROW())</formula>
    </cfRule>
  </conditionalFormatting>
  <conditionalFormatting sqref="C56 C59">
    <cfRule type="expression" dxfId="35" priority="55">
      <formula>ISEVEN(ROW())</formula>
    </cfRule>
  </conditionalFormatting>
  <conditionalFormatting sqref="F72">
    <cfRule type="expression" dxfId="34" priority="46">
      <formula>ISEVEN(ROW())</formula>
    </cfRule>
  </conditionalFormatting>
  <conditionalFormatting sqref="G56">
    <cfRule type="expression" dxfId="33" priority="53">
      <formula>ISEVEN(ROW())</formula>
    </cfRule>
  </conditionalFormatting>
  <conditionalFormatting sqref="D55:E55">
    <cfRule type="expression" dxfId="32" priority="52">
      <formula>ISEVEN(ROW())</formula>
    </cfRule>
  </conditionalFormatting>
  <conditionalFormatting sqref="H72">
    <cfRule type="expression" dxfId="31" priority="50">
      <formula>ISEVEN(ROW())</formula>
    </cfRule>
  </conditionalFormatting>
  <conditionalFormatting sqref="B72">
    <cfRule type="expression" dxfId="30" priority="48">
      <formula>ISEVEN(ROW())</formula>
    </cfRule>
  </conditionalFormatting>
  <conditionalFormatting sqref="C72:C73">
    <cfRule type="expression" dxfId="29" priority="47">
      <formula>ISEVEN(ROW())</formula>
    </cfRule>
  </conditionalFormatting>
  <conditionalFormatting sqref="G72">
    <cfRule type="expression" dxfId="28" priority="45">
      <formula>ISEVEN(ROW())</formula>
    </cfRule>
  </conditionalFormatting>
  <conditionalFormatting sqref="D71:E72">
    <cfRule type="expression" dxfId="27" priority="44">
      <formula>ISEVEN(ROW())</formula>
    </cfRule>
  </conditionalFormatting>
  <conditionalFormatting sqref="H100">
    <cfRule type="expression" dxfId="26" priority="35">
      <formula>ISEVEN(ROW())</formula>
    </cfRule>
  </conditionalFormatting>
  <conditionalFormatting sqref="B100">
    <cfRule type="expression" dxfId="25" priority="34">
      <formula>ISEVEN(ROW())</formula>
    </cfRule>
  </conditionalFormatting>
  <conditionalFormatting sqref="C100:C101">
    <cfRule type="expression" dxfId="24" priority="32">
      <formula>ISEVEN(ROW())</formula>
    </cfRule>
  </conditionalFormatting>
  <conditionalFormatting sqref="F100">
    <cfRule type="expression" dxfId="23" priority="31">
      <formula>ISEVEN(ROW())</formula>
    </cfRule>
  </conditionalFormatting>
  <conditionalFormatting sqref="G100">
    <cfRule type="expression" dxfId="22" priority="30">
      <formula>ISEVEN(ROW())</formula>
    </cfRule>
  </conditionalFormatting>
  <conditionalFormatting sqref="D99:E100">
    <cfRule type="expression" dxfId="21" priority="29">
      <formula>ISEVEN(ROW())</formula>
    </cfRule>
  </conditionalFormatting>
  <conditionalFormatting sqref="C81">
    <cfRule type="expression" dxfId="20" priority="28">
      <formula>ISEVEN(ROW())</formula>
    </cfRule>
  </conditionalFormatting>
  <conditionalFormatting sqref="F138:F143">
    <cfRule type="expression" dxfId="19" priority="26">
      <formula>ISEVEN(ROW())</formula>
    </cfRule>
  </conditionalFormatting>
  <conditionalFormatting sqref="F57">
    <cfRule type="expression" dxfId="18" priority="18">
      <formula>ISEVEN(ROW())</formula>
    </cfRule>
  </conditionalFormatting>
  <conditionalFormatting sqref="H57">
    <cfRule type="expression" dxfId="17" priority="23">
      <formula>ISEVEN(ROW())</formula>
    </cfRule>
  </conditionalFormatting>
  <conditionalFormatting sqref="B57">
    <cfRule type="expression" dxfId="16" priority="20">
      <formula>ISEVEN(ROW())</formula>
    </cfRule>
  </conditionalFormatting>
  <conditionalFormatting sqref="C57">
    <cfRule type="expression" dxfId="15" priority="19">
      <formula>ISEVEN(ROW())</formula>
    </cfRule>
  </conditionalFormatting>
  <conditionalFormatting sqref="G57">
    <cfRule type="expression" dxfId="14" priority="17">
      <formula>ISEVEN(ROW())</formula>
    </cfRule>
  </conditionalFormatting>
  <conditionalFormatting sqref="F58">
    <cfRule type="expression" dxfId="13" priority="8">
      <formula>ISEVEN(ROW())</formula>
    </cfRule>
  </conditionalFormatting>
  <conditionalFormatting sqref="H58">
    <cfRule type="expression" dxfId="12" priority="13">
      <formula>ISEVEN(ROW())</formula>
    </cfRule>
  </conditionalFormatting>
  <conditionalFormatting sqref="B58">
    <cfRule type="expression" dxfId="11" priority="10">
      <formula>ISEVEN(ROW())</formula>
    </cfRule>
  </conditionalFormatting>
  <conditionalFormatting sqref="C58">
    <cfRule type="expression" dxfId="10" priority="9">
      <formula>ISEVEN(ROW())</formula>
    </cfRule>
  </conditionalFormatting>
  <conditionalFormatting sqref="G58">
    <cfRule type="expression" dxfId="9" priority="7">
      <formula>ISEVEN(ROW())</formula>
    </cfRule>
  </conditionalFormatting>
  <conditionalFormatting sqref="D56:E58">
    <cfRule type="expression" dxfId="8" priority="5">
      <formula>ISEVEN(ROW())</formula>
    </cfRule>
  </conditionalFormatting>
  <conditionalFormatting sqref="B45">
    <cfRule type="expression" dxfId="7" priority="4">
      <formula>ISEVEN(ROW())</formula>
    </cfRule>
  </conditionalFormatting>
  <conditionalFormatting sqref="C45:E45">
    <cfRule type="expression" dxfId="6" priority="3">
      <formula>ISEVEN(ROW())</formula>
    </cfRule>
  </conditionalFormatting>
  <conditionalFormatting sqref="F45">
    <cfRule type="expression" dxfId="5" priority="2">
      <formula>ISEVEN(ROW())</formula>
    </cfRule>
  </conditionalFormatting>
  <conditionalFormatting sqref="D45:E45">
    <cfRule type="expression" dxfId="4" priority="1">
      <formula>ISEVEN(ROW())</formula>
    </cfRule>
  </conditionalFormatting>
  <dataValidations count="4">
    <dataValidation type="list" allowBlank="1" showInputMessage="1" showErrorMessage="1" sqref="B145:B999 B4:B103" xr:uid="{00000000-0002-0000-0700-000000000000}">
      <formula1>Gerais</formula1>
    </dataValidation>
    <dataValidation type="list" allowBlank="1" showInputMessage="1" showErrorMessage="1" sqref="F144:F999 F4:F103" xr:uid="{00000000-0002-0000-0700-000001000000}">
      <formula1>VinculoPT</formula1>
    </dataValidation>
    <dataValidation type="whole" allowBlank="1" showInputMessage="1" showErrorMessage="1" error="Preencher com números de 1 a 24." sqref="D144:D999 D139:D142 D74:D87 D47:D48 D50:D52 D102:D103 D4:D6 D104:E138 D90:D100 D60:D72 D54:D58 D8:D45" xr:uid="{00000000-0002-0000-0700-000002000000}">
      <formula1>1</formula1>
      <formula2>36</formula2>
    </dataValidation>
    <dataValidation type="whole" allowBlank="1" showInputMessage="1" showErrorMessage="1" error="Preencher com números de 1 a 48." sqref="E144:E999 E139:E142 E74:E87 E47:E48 E50:E52 E102:E103 E4:E6 E90:E100 E60:E72 E54:E58 E8:E45" xr:uid="{D2CF41E4-465C-4A7F-A87F-E01885224878}">
      <formula1>1</formula1>
      <formula2>48</formula2>
    </dataValidation>
  </dataValidations>
  <pageMargins left="0.51181102362204722" right="0.51181102362204722" top="0.78740157480314965" bottom="0.78740157480314965" header="0.31496062992125984" footer="0.31496062992125984"/>
  <pageSetup paperSize="9" scale="92" fitToHeight="0" orientation="landscape" r:id="rId1"/>
  <headerFooter>
    <oddFooter>Página &amp;P de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Planilha3">
    <tabColor theme="1" tint="4.9989318521683403E-2"/>
    <pageSetUpPr fitToPage="1"/>
  </sheetPr>
  <dimension ref="A1:M204"/>
  <sheetViews>
    <sheetView zoomScaleNormal="100" zoomScaleSheetLayoutView="100" workbookViewId="0">
      <pane ySplit="3" topLeftCell="A22" activePane="bottomLeft" state="frozen"/>
      <selection activeCell="C112" sqref="C112"/>
      <selection pane="bottomLeft" activeCell="A4" sqref="A4"/>
    </sheetView>
  </sheetViews>
  <sheetFormatPr defaultColWidth="9.140625" defaultRowHeight="12.75"/>
  <cols>
    <col min="1" max="1" width="4.7109375" style="184" customWidth="1"/>
    <col min="2" max="2" width="18.28515625" style="184" customWidth="1"/>
    <col min="3" max="3" width="29.28515625" style="186" customWidth="1"/>
    <col min="4" max="4" width="12.85546875" style="184" bestFit="1" customWidth="1"/>
    <col min="5" max="6" width="10.140625" style="184" customWidth="1"/>
    <col min="7" max="7" width="36" style="187" customWidth="1"/>
    <col min="8" max="8" width="11.7109375" style="257" customWidth="1"/>
    <col min="9" max="9" width="23.7109375" style="344" hidden="1" customWidth="1"/>
    <col min="10" max="16384" width="9.140625" style="179"/>
  </cols>
  <sheetData>
    <row r="1" spans="1:9" ht="42.75" customHeight="1">
      <c r="A1" s="392" t="str">
        <f>Capa!A1</f>
        <v>Memória de Cálculo Contrato de Gestão nº 06/2021 celebrado entre Secretaria de Estado de Cultura e Turismo e o Instituto Cultural Filarmônica</v>
      </c>
      <c r="B1" s="392"/>
      <c r="C1" s="392"/>
      <c r="D1" s="392"/>
      <c r="E1" s="392"/>
      <c r="F1" s="392"/>
      <c r="G1" s="392"/>
      <c r="H1" s="392"/>
    </row>
    <row r="2" spans="1:9" ht="23.25" customHeight="1" thickBot="1">
      <c r="A2" s="391" t="s">
        <v>393</v>
      </c>
      <c r="B2" s="391"/>
      <c r="C2" s="391"/>
      <c r="D2" s="391"/>
      <c r="E2" s="391"/>
      <c r="F2" s="391"/>
      <c r="G2" s="391"/>
      <c r="H2" s="391"/>
    </row>
    <row r="3" spans="1:9" ht="43.5" customHeight="1" thickBot="1">
      <c r="A3" s="181" t="s">
        <v>295</v>
      </c>
      <c r="B3" s="181" t="s">
        <v>311</v>
      </c>
      <c r="C3" s="182" t="s">
        <v>32</v>
      </c>
      <c r="D3" s="182" t="s">
        <v>296</v>
      </c>
      <c r="E3" s="182" t="s">
        <v>303</v>
      </c>
      <c r="F3" s="182" t="s">
        <v>297</v>
      </c>
      <c r="G3" s="183" t="s">
        <v>298</v>
      </c>
      <c r="H3" s="183" t="s">
        <v>334</v>
      </c>
      <c r="I3" s="345" t="s">
        <v>311</v>
      </c>
    </row>
    <row r="4" spans="1:9" ht="22.5">
      <c r="A4" s="188">
        <v>1</v>
      </c>
      <c r="B4" s="188" t="s">
        <v>218</v>
      </c>
      <c r="C4" s="189" t="s">
        <v>3</v>
      </c>
      <c r="D4" s="162">
        <v>71351.931000000011</v>
      </c>
      <c r="E4" s="190">
        <v>1</v>
      </c>
      <c r="F4" s="179">
        <v>1</v>
      </c>
      <c r="G4" s="191" t="s">
        <v>633</v>
      </c>
      <c r="H4" s="267">
        <f>(F4-E4+1)*D4</f>
        <v>71351.931000000011</v>
      </c>
      <c r="I4" s="346" t="str">
        <f>SUBSTITUTE(B4," ","_")</f>
        <v>Gastos_com_Pessoal</v>
      </c>
    </row>
    <row r="5" spans="1:9" ht="22.5">
      <c r="A5" s="188">
        <v>2</v>
      </c>
      <c r="B5" s="188" t="s">
        <v>218</v>
      </c>
      <c r="C5" s="189" t="s">
        <v>280</v>
      </c>
      <c r="D5" s="162">
        <v>21732.60898375</v>
      </c>
      <c r="E5" s="190">
        <v>1</v>
      </c>
      <c r="F5" s="179">
        <v>1</v>
      </c>
      <c r="G5" s="191" t="s">
        <v>633</v>
      </c>
      <c r="H5" s="267">
        <f t="shared" ref="H5:H68" si="0">(F5-E5+1)*D5</f>
        <v>21732.60898375</v>
      </c>
      <c r="I5" s="346" t="str">
        <f t="shared" ref="I5:I68" si="1">SUBSTITUTE(B5," ","_")</f>
        <v>Gastos_com_Pessoal</v>
      </c>
    </row>
    <row r="6" spans="1:9" ht="22.5">
      <c r="A6" s="188">
        <v>3</v>
      </c>
      <c r="B6" s="188" t="s">
        <v>218</v>
      </c>
      <c r="C6" s="189" t="s">
        <v>20</v>
      </c>
      <c r="D6" s="162">
        <v>852.25917583333319</v>
      </c>
      <c r="E6" s="190">
        <v>1</v>
      </c>
      <c r="F6" s="179">
        <v>1</v>
      </c>
      <c r="G6" s="191" t="s">
        <v>633</v>
      </c>
      <c r="H6" s="267">
        <f t="shared" si="0"/>
        <v>852.25917583333319</v>
      </c>
      <c r="I6" s="346" t="str">
        <f t="shared" si="1"/>
        <v>Gastos_com_Pessoal</v>
      </c>
    </row>
    <row r="7" spans="1:9" ht="22.5">
      <c r="A7" s="188">
        <v>4</v>
      </c>
      <c r="B7" s="188" t="s">
        <v>218</v>
      </c>
      <c r="C7" s="189" t="s">
        <v>60</v>
      </c>
      <c r="D7" s="162">
        <v>6818.0734066666655</v>
      </c>
      <c r="E7" s="190">
        <v>1</v>
      </c>
      <c r="F7" s="179">
        <v>1</v>
      </c>
      <c r="G7" s="191" t="s">
        <v>633</v>
      </c>
      <c r="H7" s="267">
        <f t="shared" si="0"/>
        <v>6818.0734066666655</v>
      </c>
      <c r="I7" s="346" t="str">
        <f t="shared" si="1"/>
        <v>Gastos_com_Pessoal</v>
      </c>
    </row>
    <row r="8" spans="1:9" ht="22.5">
      <c r="A8" s="188">
        <v>5</v>
      </c>
      <c r="B8" s="188" t="s">
        <v>218</v>
      </c>
      <c r="C8" s="189" t="s">
        <v>61</v>
      </c>
      <c r="D8" s="162">
        <v>3409.0367033333328</v>
      </c>
      <c r="E8" s="190">
        <v>1</v>
      </c>
      <c r="F8" s="179">
        <v>1</v>
      </c>
      <c r="G8" s="191" t="s">
        <v>633</v>
      </c>
      <c r="H8" s="267">
        <f t="shared" si="0"/>
        <v>3409.0367033333328</v>
      </c>
      <c r="I8" s="346" t="str">
        <f t="shared" si="1"/>
        <v>Gastos_com_Pessoal</v>
      </c>
    </row>
    <row r="9" spans="1:9" ht="22.5">
      <c r="A9" s="188">
        <v>6</v>
      </c>
      <c r="B9" s="188" t="s">
        <v>218</v>
      </c>
      <c r="C9" s="189" t="s">
        <v>220</v>
      </c>
      <c r="D9" s="162">
        <v>5945.9942499999988</v>
      </c>
      <c r="E9" s="190">
        <v>1</v>
      </c>
      <c r="F9" s="179">
        <v>1</v>
      </c>
      <c r="G9" s="191" t="s">
        <v>633</v>
      </c>
      <c r="H9" s="267">
        <f t="shared" si="0"/>
        <v>5945.9942499999988</v>
      </c>
      <c r="I9" s="346" t="str">
        <f t="shared" si="1"/>
        <v>Gastos_com_Pessoal</v>
      </c>
    </row>
    <row r="10" spans="1:9" ht="22.5">
      <c r="A10" s="188">
        <v>7</v>
      </c>
      <c r="B10" s="188" t="s">
        <v>218</v>
      </c>
      <c r="C10" s="189" t="s">
        <v>21</v>
      </c>
      <c r="D10" s="162">
        <v>5945.9942499999988</v>
      </c>
      <c r="E10" s="190">
        <v>1</v>
      </c>
      <c r="F10" s="179">
        <v>1</v>
      </c>
      <c r="G10" s="191" t="s">
        <v>633</v>
      </c>
      <c r="H10" s="267">
        <f t="shared" si="0"/>
        <v>5945.9942499999988</v>
      </c>
      <c r="I10" s="346" t="str">
        <f t="shared" si="1"/>
        <v>Gastos_com_Pessoal</v>
      </c>
    </row>
    <row r="11" spans="1:9" ht="22.5">
      <c r="A11" s="188">
        <v>8</v>
      </c>
      <c r="B11" s="188" t="s">
        <v>218</v>
      </c>
      <c r="C11" s="189" t="s">
        <v>284</v>
      </c>
      <c r="D11" s="162">
        <v>1981.9980833333336</v>
      </c>
      <c r="E11" s="190">
        <v>1</v>
      </c>
      <c r="F11" s="179">
        <v>1</v>
      </c>
      <c r="G11" s="191" t="s">
        <v>633</v>
      </c>
      <c r="H11" s="267">
        <f t="shared" si="0"/>
        <v>1981.9980833333336</v>
      </c>
      <c r="I11" s="346" t="str">
        <f t="shared" si="1"/>
        <v>Gastos_com_Pessoal</v>
      </c>
    </row>
    <row r="12" spans="1:9" ht="22.5">
      <c r="A12" s="188">
        <v>9</v>
      </c>
      <c r="B12" s="188" t="s">
        <v>218</v>
      </c>
      <c r="C12" s="189" t="s">
        <v>390</v>
      </c>
      <c r="D12" s="162">
        <v>594.59942500000011</v>
      </c>
      <c r="E12" s="190">
        <v>1</v>
      </c>
      <c r="F12" s="179">
        <v>1</v>
      </c>
      <c r="G12" s="191" t="s">
        <v>633</v>
      </c>
      <c r="H12" s="267">
        <f t="shared" si="0"/>
        <v>594.59942500000011</v>
      </c>
      <c r="I12" s="346" t="str">
        <f t="shared" si="1"/>
        <v>Gastos_com_Pessoal</v>
      </c>
    </row>
    <row r="13" spans="1:9" ht="22.5">
      <c r="A13" s="188">
        <v>10</v>
      </c>
      <c r="B13" s="188" t="s">
        <v>218</v>
      </c>
      <c r="C13" s="189" t="s">
        <v>180</v>
      </c>
      <c r="D13" s="162">
        <v>200</v>
      </c>
      <c r="E13" s="190">
        <v>1</v>
      </c>
      <c r="F13" s="179">
        <v>1</v>
      </c>
      <c r="G13" s="191" t="s">
        <v>633</v>
      </c>
      <c r="H13" s="267">
        <f t="shared" si="0"/>
        <v>200</v>
      </c>
      <c r="I13" s="346" t="str">
        <f t="shared" si="1"/>
        <v>Gastos_com_Pessoal</v>
      </c>
    </row>
    <row r="14" spans="1:9" ht="22.5">
      <c r="A14" s="188">
        <v>11</v>
      </c>
      <c r="B14" s="188" t="s">
        <v>218</v>
      </c>
      <c r="C14" s="189" t="s">
        <v>62</v>
      </c>
      <c r="D14" s="162">
        <v>2310</v>
      </c>
      <c r="E14" s="190">
        <v>1</v>
      </c>
      <c r="F14" s="179">
        <v>1</v>
      </c>
      <c r="G14" s="191" t="s">
        <v>633</v>
      </c>
      <c r="H14" s="267">
        <f t="shared" si="0"/>
        <v>2310</v>
      </c>
      <c r="I14" s="346" t="str">
        <f t="shared" si="1"/>
        <v>Gastos_com_Pessoal</v>
      </c>
    </row>
    <row r="15" spans="1:9" ht="22.5">
      <c r="A15" s="188">
        <v>12</v>
      </c>
      <c r="B15" s="188" t="s">
        <v>218</v>
      </c>
      <c r="C15" s="189" t="s">
        <v>146</v>
      </c>
      <c r="D15" s="162">
        <v>1884.9649999999999</v>
      </c>
      <c r="E15" s="190">
        <v>1</v>
      </c>
      <c r="F15" s="179">
        <v>1</v>
      </c>
      <c r="G15" s="191" t="s">
        <v>633</v>
      </c>
      <c r="H15" s="267">
        <f t="shared" si="0"/>
        <v>1884.9649999999999</v>
      </c>
      <c r="I15" s="346" t="str">
        <f t="shared" si="1"/>
        <v>Gastos_com_Pessoal</v>
      </c>
    </row>
    <row r="16" spans="1:9" ht="22.5">
      <c r="A16" s="188">
        <v>13</v>
      </c>
      <c r="B16" s="188" t="s">
        <v>218</v>
      </c>
      <c r="C16" s="189" t="s">
        <v>64</v>
      </c>
      <c r="D16" s="162">
        <v>39.18</v>
      </c>
      <c r="E16" s="190">
        <v>1</v>
      </c>
      <c r="F16" s="179">
        <v>1</v>
      </c>
      <c r="G16" s="191" t="s">
        <v>633</v>
      </c>
      <c r="H16" s="267">
        <f t="shared" si="0"/>
        <v>39.18</v>
      </c>
      <c r="I16" s="346" t="str">
        <f t="shared" si="1"/>
        <v>Gastos_com_Pessoal</v>
      </c>
    </row>
    <row r="17" spans="1:13">
      <c r="A17" s="188">
        <v>14</v>
      </c>
      <c r="B17" s="188" t="s">
        <v>285</v>
      </c>
      <c r="C17" s="189" t="s">
        <v>73</v>
      </c>
      <c r="D17" s="162">
        <v>3000</v>
      </c>
      <c r="E17" s="190">
        <v>1</v>
      </c>
      <c r="F17" s="179">
        <v>1</v>
      </c>
      <c r="G17" s="191" t="s">
        <v>615</v>
      </c>
      <c r="H17" s="267">
        <f t="shared" si="0"/>
        <v>3000</v>
      </c>
      <c r="I17" s="346" t="str">
        <f t="shared" si="1"/>
        <v>Gastos_Gerais</v>
      </c>
    </row>
    <row r="18" spans="1:13">
      <c r="A18" s="188">
        <v>15</v>
      </c>
      <c r="B18" s="188"/>
      <c r="C18" s="189"/>
      <c r="D18" s="162"/>
      <c r="E18" s="190"/>
      <c r="F18" s="190"/>
      <c r="G18" s="191"/>
      <c r="H18" s="267">
        <f t="shared" si="0"/>
        <v>0</v>
      </c>
      <c r="I18" s="346" t="str">
        <f t="shared" si="1"/>
        <v/>
      </c>
    </row>
    <row r="19" spans="1:13">
      <c r="A19" s="188">
        <v>16</v>
      </c>
      <c r="B19" s="188" t="s">
        <v>285</v>
      </c>
      <c r="C19" s="189" t="s">
        <v>175</v>
      </c>
      <c r="D19" s="162">
        <v>250</v>
      </c>
      <c r="E19" s="190">
        <v>1</v>
      </c>
      <c r="F19" s="179">
        <v>1</v>
      </c>
      <c r="G19" s="191" t="s">
        <v>617</v>
      </c>
      <c r="H19" s="267">
        <f t="shared" si="0"/>
        <v>250</v>
      </c>
      <c r="I19" s="346" t="str">
        <f t="shared" si="1"/>
        <v>Gastos_Gerais</v>
      </c>
    </row>
    <row r="20" spans="1:13" ht="22.5">
      <c r="A20" s="188">
        <v>17</v>
      </c>
      <c r="B20" s="188" t="s">
        <v>285</v>
      </c>
      <c r="C20" s="217" t="s">
        <v>446</v>
      </c>
      <c r="D20" s="162">
        <v>5000</v>
      </c>
      <c r="E20" s="190">
        <v>1</v>
      </c>
      <c r="F20" s="179">
        <v>1</v>
      </c>
      <c r="G20" s="191" t="s">
        <v>618</v>
      </c>
      <c r="H20" s="267">
        <f t="shared" si="0"/>
        <v>5000</v>
      </c>
      <c r="I20" s="346" t="str">
        <f t="shared" si="1"/>
        <v>Gastos_Gerais</v>
      </c>
    </row>
    <row r="21" spans="1:13">
      <c r="A21" s="188">
        <v>18</v>
      </c>
      <c r="B21" s="188" t="s">
        <v>285</v>
      </c>
      <c r="C21" s="189" t="s">
        <v>38</v>
      </c>
      <c r="D21" s="162">
        <v>5000</v>
      </c>
      <c r="E21" s="190">
        <v>1</v>
      </c>
      <c r="F21" s="179">
        <v>1</v>
      </c>
      <c r="G21" s="191" t="s">
        <v>562</v>
      </c>
      <c r="H21" s="267">
        <f t="shared" si="0"/>
        <v>5000</v>
      </c>
      <c r="I21" s="346" t="str">
        <f t="shared" si="1"/>
        <v>Gastos_Gerais</v>
      </c>
    </row>
    <row r="22" spans="1:13">
      <c r="A22" s="188">
        <v>19</v>
      </c>
      <c r="B22" s="188" t="s">
        <v>285</v>
      </c>
      <c r="C22" s="189" t="s">
        <v>37</v>
      </c>
      <c r="D22" s="162">
        <v>10000</v>
      </c>
      <c r="E22" s="190">
        <v>1</v>
      </c>
      <c r="F22" s="179">
        <v>1</v>
      </c>
      <c r="G22" s="191" t="s">
        <v>563</v>
      </c>
      <c r="H22" s="267">
        <f t="shared" si="0"/>
        <v>10000</v>
      </c>
      <c r="I22" s="346" t="str">
        <f t="shared" si="1"/>
        <v>Gastos_Gerais</v>
      </c>
    </row>
    <row r="23" spans="1:13">
      <c r="A23" s="188">
        <v>20</v>
      </c>
      <c r="B23" s="188" t="s">
        <v>285</v>
      </c>
      <c r="C23" s="189" t="s">
        <v>68</v>
      </c>
      <c r="D23" s="162">
        <v>1000</v>
      </c>
      <c r="E23" s="190">
        <v>1</v>
      </c>
      <c r="F23" s="179">
        <v>1</v>
      </c>
      <c r="G23" s="191" t="s">
        <v>619</v>
      </c>
      <c r="H23" s="267">
        <f t="shared" si="0"/>
        <v>1000</v>
      </c>
      <c r="I23" s="346" t="str">
        <f t="shared" si="1"/>
        <v>Gastos_Gerais</v>
      </c>
    </row>
    <row r="24" spans="1:13">
      <c r="A24" s="188">
        <v>21</v>
      </c>
      <c r="B24" s="188" t="s">
        <v>285</v>
      </c>
      <c r="C24" s="189" t="s">
        <v>69</v>
      </c>
      <c r="D24" s="162">
        <v>300</v>
      </c>
      <c r="E24" s="190">
        <v>1</v>
      </c>
      <c r="F24" s="179">
        <v>1</v>
      </c>
      <c r="G24" s="189" t="s">
        <v>69</v>
      </c>
      <c r="H24" s="267">
        <f t="shared" si="0"/>
        <v>300</v>
      </c>
      <c r="I24" s="346" t="str">
        <f t="shared" si="1"/>
        <v>Gastos_Gerais</v>
      </c>
    </row>
    <row r="25" spans="1:13">
      <c r="A25" s="188">
        <v>22</v>
      </c>
      <c r="B25" s="188" t="s">
        <v>285</v>
      </c>
      <c r="C25" s="189" t="s">
        <v>78</v>
      </c>
      <c r="D25" s="162">
        <v>300</v>
      </c>
      <c r="E25" s="190">
        <v>1</v>
      </c>
      <c r="F25" s="179">
        <v>1</v>
      </c>
      <c r="G25" s="189" t="s">
        <v>78</v>
      </c>
      <c r="H25" s="267">
        <f t="shared" si="0"/>
        <v>300</v>
      </c>
      <c r="I25" s="346" t="str">
        <f t="shared" si="1"/>
        <v>Gastos_Gerais</v>
      </c>
    </row>
    <row r="26" spans="1:13">
      <c r="A26" s="188">
        <v>23</v>
      </c>
      <c r="B26" s="188" t="s">
        <v>285</v>
      </c>
      <c r="C26" s="189" t="s">
        <v>77</v>
      </c>
      <c r="D26" s="162">
        <v>1800</v>
      </c>
      <c r="E26" s="190">
        <v>1</v>
      </c>
      <c r="F26" s="179">
        <v>1</v>
      </c>
      <c r="G26" s="189" t="s">
        <v>77</v>
      </c>
      <c r="H26" s="267">
        <f t="shared" si="0"/>
        <v>1800</v>
      </c>
      <c r="I26" s="346" t="str">
        <f t="shared" si="1"/>
        <v>Gastos_Gerais</v>
      </c>
    </row>
    <row r="27" spans="1:13">
      <c r="A27" s="188">
        <v>24</v>
      </c>
      <c r="B27" s="188" t="s">
        <v>285</v>
      </c>
      <c r="C27" s="189" t="s">
        <v>36</v>
      </c>
      <c r="D27" s="162">
        <v>600</v>
      </c>
      <c r="E27" s="190">
        <v>1</v>
      </c>
      <c r="F27" s="179">
        <v>1</v>
      </c>
      <c r="G27" s="189" t="s">
        <v>36</v>
      </c>
      <c r="H27" s="267">
        <f t="shared" si="0"/>
        <v>600</v>
      </c>
      <c r="I27" s="346" t="str">
        <f t="shared" si="1"/>
        <v>Gastos_Gerais</v>
      </c>
    </row>
    <row r="28" spans="1:13">
      <c r="A28" s="188">
        <v>25</v>
      </c>
      <c r="B28" s="188" t="s">
        <v>285</v>
      </c>
      <c r="C28" s="189" t="s">
        <v>82</v>
      </c>
      <c r="D28" s="162">
        <v>200</v>
      </c>
      <c r="E28" s="190">
        <v>1</v>
      </c>
      <c r="F28" s="179">
        <v>1</v>
      </c>
      <c r="G28" s="189" t="s">
        <v>82</v>
      </c>
      <c r="H28" s="267">
        <f t="shared" si="0"/>
        <v>200</v>
      </c>
      <c r="I28" s="346" t="str">
        <f t="shared" si="1"/>
        <v>Gastos_Gerais</v>
      </c>
    </row>
    <row r="29" spans="1:13" ht="22.5">
      <c r="A29" s="188">
        <v>26</v>
      </c>
      <c r="B29" s="188" t="s">
        <v>285</v>
      </c>
      <c r="C29" s="189" t="s">
        <v>292</v>
      </c>
      <c r="D29" s="162">
        <v>14000</v>
      </c>
      <c r="E29" s="190">
        <v>1</v>
      </c>
      <c r="F29" s="179">
        <v>1</v>
      </c>
      <c r="G29" s="191" t="s">
        <v>616</v>
      </c>
      <c r="H29" s="267">
        <f t="shared" si="0"/>
        <v>14000</v>
      </c>
      <c r="I29" s="346" t="str">
        <f t="shared" si="1"/>
        <v>Gastos_Gerais</v>
      </c>
    </row>
    <row r="30" spans="1:13" ht="22.5">
      <c r="A30" s="188">
        <v>27</v>
      </c>
      <c r="B30" s="188" t="s">
        <v>285</v>
      </c>
      <c r="C30" s="219" t="s">
        <v>468</v>
      </c>
      <c r="D30" s="162">
        <v>6604</v>
      </c>
      <c r="E30" s="190">
        <v>1</v>
      </c>
      <c r="F30" s="179">
        <v>1</v>
      </c>
      <c r="G30" s="191" t="s">
        <v>620</v>
      </c>
      <c r="H30" s="267">
        <f t="shared" si="0"/>
        <v>6604</v>
      </c>
      <c r="I30" s="346" t="str">
        <f t="shared" si="1"/>
        <v>Gastos_Gerais</v>
      </c>
    </row>
    <row r="31" spans="1:13" ht="13.5" thickBot="1">
      <c r="A31" s="188">
        <v>28</v>
      </c>
      <c r="B31" s="188" t="s">
        <v>285</v>
      </c>
      <c r="C31" s="219" t="s">
        <v>509</v>
      </c>
      <c r="D31" s="162">
        <v>600</v>
      </c>
      <c r="E31" s="190">
        <v>1</v>
      </c>
      <c r="F31" s="179">
        <v>1</v>
      </c>
      <c r="G31" s="219" t="s">
        <v>509</v>
      </c>
      <c r="H31" s="267">
        <f t="shared" si="0"/>
        <v>600</v>
      </c>
      <c r="I31" s="346" t="str">
        <f t="shared" si="1"/>
        <v>Gastos_Gerais</v>
      </c>
      <c r="M31" s="294"/>
    </row>
    <row r="32" spans="1:13" hidden="1">
      <c r="A32" s="188">
        <v>29</v>
      </c>
      <c r="B32" s="188"/>
      <c r="C32" s="189"/>
      <c r="D32" s="162"/>
      <c r="E32" s="190"/>
      <c r="F32" s="190"/>
      <c r="G32" s="191"/>
      <c r="H32" s="267">
        <f t="shared" si="0"/>
        <v>0</v>
      </c>
      <c r="I32" s="346" t="str">
        <f t="shared" si="1"/>
        <v/>
      </c>
    </row>
    <row r="33" spans="1:9" hidden="1">
      <c r="A33" s="188">
        <v>30</v>
      </c>
      <c r="B33" s="188"/>
      <c r="C33" s="189"/>
      <c r="D33" s="162"/>
      <c r="E33" s="190"/>
      <c r="F33" s="190"/>
      <c r="G33" s="191"/>
      <c r="H33" s="267">
        <f t="shared" si="0"/>
        <v>0</v>
      </c>
      <c r="I33" s="346" t="str">
        <f t="shared" si="1"/>
        <v/>
      </c>
    </row>
    <row r="34" spans="1:9" hidden="1">
      <c r="A34" s="188">
        <v>31</v>
      </c>
      <c r="B34" s="188"/>
      <c r="C34" s="189"/>
      <c r="D34" s="162"/>
      <c r="E34" s="190"/>
      <c r="F34" s="190"/>
      <c r="G34" s="191"/>
      <c r="H34" s="267">
        <f t="shared" si="0"/>
        <v>0</v>
      </c>
      <c r="I34" s="346" t="str">
        <f t="shared" si="1"/>
        <v/>
      </c>
    </row>
    <row r="35" spans="1:9" hidden="1">
      <c r="A35" s="188">
        <v>32</v>
      </c>
      <c r="B35" s="188"/>
      <c r="C35" s="189"/>
      <c r="D35" s="162"/>
      <c r="E35" s="190"/>
      <c r="F35" s="190"/>
      <c r="G35" s="191"/>
      <c r="H35" s="267">
        <f t="shared" si="0"/>
        <v>0</v>
      </c>
      <c r="I35" s="346" t="str">
        <f t="shared" si="1"/>
        <v/>
      </c>
    </row>
    <row r="36" spans="1:9" hidden="1">
      <c r="A36" s="188">
        <v>33</v>
      </c>
      <c r="B36" s="188"/>
      <c r="C36" s="189"/>
      <c r="D36" s="162"/>
      <c r="E36" s="190"/>
      <c r="F36" s="190"/>
      <c r="G36" s="191"/>
      <c r="H36" s="267">
        <f t="shared" si="0"/>
        <v>0</v>
      </c>
      <c r="I36" s="346" t="str">
        <f t="shared" si="1"/>
        <v/>
      </c>
    </row>
    <row r="37" spans="1:9" hidden="1">
      <c r="A37" s="188">
        <v>34</v>
      </c>
      <c r="B37" s="188"/>
      <c r="C37" s="189"/>
      <c r="D37" s="162"/>
      <c r="E37" s="190"/>
      <c r="F37" s="190"/>
      <c r="G37" s="191"/>
      <c r="H37" s="267">
        <f t="shared" si="0"/>
        <v>0</v>
      </c>
      <c r="I37" s="346" t="str">
        <f t="shared" si="1"/>
        <v/>
      </c>
    </row>
    <row r="38" spans="1:9" hidden="1">
      <c r="A38" s="188">
        <v>35</v>
      </c>
      <c r="B38" s="188"/>
      <c r="C38" s="189"/>
      <c r="D38" s="162"/>
      <c r="E38" s="190"/>
      <c r="F38" s="190"/>
      <c r="G38" s="191"/>
      <c r="H38" s="267">
        <f t="shared" si="0"/>
        <v>0</v>
      </c>
      <c r="I38" s="346" t="str">
        <f t="shared" si="1"/>
        <v/>
      </c>
    </row>
    <row r="39" spans="1:9" hidden="1">
      <c r="A39" s="188">
        <v>36</v>
      </c>
      <c r="B39" s="188"/>
      <c r="C39" s="189"/>
      <c r="D39" s="162"/>
      <c r="E39" s="190"/>
      <c r="F39" s="190"/>
      <c r="G39" s="191"/>
      <c r="H39" s="267">
        <f t="shared" si="0"/>
        <v>0</v>
      </c>
      <c r="I39" s="346" t="str">
        <f t="shared" si="1"/>
        <v/>
      </c>
    </row>
    <row r="40" spans="1:9" hidden="1">
      <c r="A40" s="188">
        <v>37</v>
      </c>
      <c r="B40" s="188"/>
      <c r="C40" s="189"/>
      <c r="D40" s="162"/>
      <c r="E40" s="190"/>
      <c r="F40" s="190"/>
      <c r="G40" s="191"/>
      <c r="H40" s="267">
        <f t="shared" si="0"/>
        <v>0</v>
      </c>
      <c r="I40" s="346" t="str">
        <f t="shared" si="1"/>
        <v/>
      </c>
    </row>
    <row r="41" spans="1:9" hidden="1">
      <c r="A41" s="188">
        <v>38</v>
      </c>
      <c r="B41" s="188"/>
      <c r="C41" s="189"/>
      <c r="D41" s="162"/>
      <c r="E41" s="190"/>
      <c r="F41" s="190"/>
      <c r="G41" s="191"/>
      <c r="H41" s="267">
        <f t="shared" si="0"/>
        <v>0</v>
      </c>
      <c r="I41" s="346" t="str">
        <f t="shared" si="1"/>
        <v/>
      </c>
    </row>
    <row r="42" spans="1:9" hidden="1">
      <c r="A42" s="188">
        <v>39</v>
      </c>
      <c r="B42" s="188"/>
      <c r="C42" s="189"/>
      <c r="D42" s="162"/>
      <c r="E42" s="190"/>
      <c r="F42" s="190"/>
      <c r="G42" s="191"/>
      <c r="H42" s="267">
        <f t="shared" si="0"/>
        <v>0</v>
      </c>
      <c r="I42" s="346" t="str">
        <f t="shared" si="1"/>
        <v/>
      </c>
    </row>
    <row r="43" spans="1:9" hidden="1">
      <c r="A43" s="188">
        <v>40</v>
      </c>
      <c r="B43" s="188"/>
      <c r="C43" s="189"/>
      <c r="D43" s="162"/>
      <c r="E43" s="190"/>
      <c r="F43" s="190"/>
      <c r="G43" s="191"/>
      <c r="H43" s="267">
        <f t="shared" si="0"/>
        <v>0</v>
      </c>
      <c r="I43" s="346" t="str">
        <f t="shared" si="1"/>
        <v/>
      </c>
    </row>
    <row r="44" spans="1:9" hidden="1">
      <c r="A44" s="188">
        <v>41</v>
      </c>
      <c r="B44" s="188"/>
      <c r="C44" s="189"/>
      <c r="D44" s="162"/>
      <c r="E44" s="190"/>
      <c r="F44" s="190"/>
      <c r="G44" s="191"/>
      <c r="H44" s="267">
        <f t="shared" si="0"/>
        <v>0</v>
      </c>
      <c r="I44" s="346" t="str">
        <f t="shared" si="1"/>
        <v/>
      </c>
    </row>
    <row r="45" spans="1:9" hidden="1">
      <c r="A45" s="188">
        <v>42</v>
      </c>
      <c r="B45" s="188"/>
      <c r="C45" s="189"/>
      <c r="D45" s="162"/>
      <c r="E45" s="190"/>
      <c r="F45" s="190"/>
      <c r="G45" s="191"/>
      <c r="H45" s="267">
        <f t="shared" si="0"/>
        <v>0</v>
      </c>
      <c r="I45" s="346" t="str">
        <f t="shared" si="1"/>
        <v/>
      </c>
    </row>
    <row r="46" spans="1:9" hidden="1">
      <c r="A46" s="188">
        <v>43</v>
      </c>
      <c r="B46" s="188"/>
      <c r="C46" s="189"/>
      <c r="D46" s="162"/>
      <c r="E46" s="190"/>
      <c r="F46" s="190"/>
      <c r="G46" s="191"/>
      <c r="H46" s="267">
        <f t="shared" si="0"/>
        <v>0</v>
      </c>
      <c r="I46" s="346" t="str">
        <f t="shared" si="1"/>
        <v/>
      </c>
    </row>
    <row r="47" spans="1:9" hidden="1">
      <c r="A47" s="188">
        <v>44</v>
      </c>
      <c r="B47" s="188"/>
      <c r="C47" s="189"/>
      <c r="D47" s="162"/>
      <c r="E47" s="190"/>
      <c r="F47" s="190"/>
      <c r="G47" s="191"/>
      <c r="H47" s="267">
        <f t="shared" si="0"/>
        <v>0</v>
      </c>
      <c r="I47" s="346" t="str">
        <f t="shared" si="1"/>
        <v/>
      </c>
    </row>
    <row r="48" spans="1:9" hidden="1">
      <c r="A48" s="188">
        <v>45</v>
      </c>
      <c r="B48" s="188"/>
      <c r="C48" s="189"/>
      <c r="D48" s="162"/>
      <c r="E48" s="190"/>
      <c r="F48" s="190"/>
      <c r="G48" s="191"/>
      <c r="H48" s="267">
        <f t="shared" si="0"/>
        <v>0</v>
      </c>
      <c r="I48" s="346" t="str">
        <f t="shared" si="1"/>
        <v/>
      </c>
    </row>
    <row r="49" spans="1:9" hidden="1">
      <c r="A49" s="188">
        <v>46</v>
      </c>
      <c r="B49" s="188"/>
      <c r="C49" s="189"/>
      <c r="D49" s="162"/>
      <c r="E49" s="190"/>
      <c r="F49" s="190"/>
      <c r="G49" s="191"/>
      <c r="H49" s="267">
        <f t="shared" si="0"/>
        <v>0</v>
      </c>
      <c r="I49" s="346" t="str">
        <f t="shared" si="1"/>
        <v/>
      </c>
    </row>
    <row r="50" spans="1:9" hidden="1">
      <c r="A50" s="188">
        <v>47</v>
      </c>
      <c r="B50" s="188"/>
      <c r="C50" s="189"/>
      <c r="D50" s="162"/>
      <c r="E50" s="190"/>
      <c r="F50" s="190"/>
      <c r="G50" s="191"/>
      <c r="H50" s="267">
        <f t="shared" si="0"/>
        <v>0</v>
      </c>
      <c r="I50" s="346" t="str">
        <f t="shared" si="1"/>
        <v/>
      </c>
    </row>
    <row r="51" spans="1:9" hidden="1">
      <c r="A51" s="188">
        <v>48</v>
      </c>
      <c r="B51" s="188"/>
      <c r="C51" s="189"/>
      <c r="D51" s="162"/>
      <c r="E51" s="190"/>
      <c r="F51" s="190"/>
      <c r="G51" s="191"/>
      <c r="H51" s="267">
        <f t="shared" si="0"/>
        <v>0</v>
      </c>
      <c r="I51" s="346" t="str">
        <f t="shared" si="1"/>
        <v/>
      </c>
    </row>
    <row r="52" spans="1:9" hidden="1">
      <c r="A52" s="188">
        <v>49</v>
      </c>
      <c r="B52" s="188"/>
      <c r="C52" s="189"/>
      <c r="D52" s="162"/>
      <c r="E52" s="190"/>
      <c r="F52" s="190"/>
      <c r="G52" s="191"/>
      <c r="H52" s="267">
        <f t="shared" si="0"/>
        <v>0</v>
      </c>
      <c r="I52" s="346" t="str">
        <f t="shared" si="1"/>
        <v/>
      </c>
    </row>
    <row r="53" spans="1:9" hidden="1">
      <c r="A53" s="188">
        <v>50</v>
      </c>
      <c r="B53" s="188"/>
      <c r="C53" s="189"/>
      <c r="D53" s="162"/>
      <c r="E53" s="190"/>
      <c r="F53" s="190"/>
      <c r="G53" s="191"/>
      <c r="H53" s="267">
        <f t="shared" si="0"/>
        <v>0</v>
      </c>
      <c r="I53" s="346" t="str">
        <f t="shared" si="1"/>
        <v/>
      </c>
    </row>
    <row r="54" spans="1:9" hidden="1">
      <c r="A54" s="188">
        <v>51</v>
      </c>
      <c r="B54" s="188"/>
      <c r="C54" s="189"/>
      <c r="D54" s="162"/>
      <c r="E54" s="190"/>
      <c r="F54" s="190"/>
      <c r="G54" s="191"/>
      <c r="H54" s="267">
        <f t="shared" si="0"/>
        <v>0</v>
      </c>
      <c r="I54" s="346" t="str">
        <f t="shared" si="1"/>
        <v/>
      </c>
    </row>
    <row r="55" spans="1:9" hidden="1">
      <c r="A55" s="188">
        <v>52</v>
      </c>
      <c r="B55" s="188"/>
      <c r="C55" s="189"/>
      <c r="D55" s="162"/>
      <c r="E55" s="190"/>
      <c r="F55" s="190"/>
      <c r="G55" s="191"/>
      <c r="H55" s="267">
        <f t="shared" si="0"/>
        <v>0</v>
      </c>
      <c r="I55" s="346" t="str">
        <f t="shared" si="1"/>
        <v/>
      </c>
    </row>
    <row r="56" spans="1:9" hidden="1">
      <c r="A56" s="188">
        <v>53</v>
      </c>
      <c r="B56" s="188"/>
      <c r="C56" s="189"/>
      <c r="D56" s="162"/>
      <c r="E56" s="190"/>
      <c r="F56" s="190"/>
      <c r="G56" s="191"/>
      <c r="H56" s="267">
        <f t="shared" si="0"/>
        <v>0</v>
      </c>
      <c r="I56" s="346" t="str">
        <f t="shared" si="1"/>
        <v/>
      </c>
    </row>
    <row r="57" spans="1:9" hidden="1">
      <c r="A57" s="188">
        <v>54</v>
      </c>
      <c r="B57" s="188"/>
      <c r="C57" s="189"/>
      <c r="D57" s="162"/>
      <c r="E57" s="190"/>
      <c r="F57" s="190"/>
      <c r="G57" s="191"/>
      <c r="H57" s="267">
        <f t="shared" si="0"/>
        <v>0</v>
      </c>
      <c r="I57" s="346" t="str">
        <f t="shared" si="1"/>
        <v/>
      </c>
    </row>
    <row r="58" spans="1:9" hidden="1">
      <c r="A58" s="188">
        <v>55</v>
      </c>
      <c r="B58" s="188"/>
      <c r="C58" s="189"/>
      <c r="D58" s="162"/>
      <c r="E58" s="190"/>
      <c r="F58" s="190"/>
      <c r="G58" s="191"/>
      <c r="H58" s="267">
        <f t="shared" si="0"/>
        <v>0</v>
      </c>
      <c r="I58" s="346" t="str">
        <f t="shared" si="1"/>
        <v/>
      </c>
    </row>
    <row r="59" spans="1:9" hidden="1">
      <c r="A59" s="188">
        <v>56</v>
      </c>
      <c r="B59" s="188"/>
      <c r="C59" s="189"/>
      <c r="D59" s="162"/>
      <c r="E59" s="190"/>
      <c r="F59" s="190"/>
      <c r="G59" s="191"/>
      <c r="H59" s="267">
        <f t="shared" si="0"/>
        <v>0</v>
      </c>
      <c r="I59" s="346" t="str">
        <f t="shared" si="1"/>
        <v/>
      </c>
    </row>
    <row r="60" spans="1:9" hidden="1">
      <c r="A60" s="188">
        <v>57</v>
      </c>
      <c r="B60" s="188"/>
      <c r="C60" s="189"/>
      <c r="D60" s="162"/>
      <c r="E60" s="190"/>
      <c r="F60" s="190"/>
      <c r="G60" s="191"/>
      <c r="H60" s="267">
        <f t="shared" si="0"/>
        <v>0</v>
      </c>
      <c r="I60" s="346" t="str">
        <f t="shared" si="1"/>
        <v/>
      </c>
    </row>
    <row r="61" spans="1:9" hidden="1">
      <c r="A61" s="188">
        <v>58</v>
      </c>
      <c r="B61" s="188"/>
      <c r="C61" s="189"/>
      <c r="D61" s="162"/>
      <c r="E61" s="190"/>
      <c r="F61" s="190"/>
      <c r="G61" s="191"/>
      <c r="H61" s="267">
        <f t="shared" si="0"/>
        <v>0</v>
      </c>
      <c r="I61" s="346" t="str">
        <f t="shared" si="1"/>
        <v/>
      </c>
    </row>
    <row r="62" spans="1:9" hidden="1">
      <c r="A62" s="188">
        <v>59</v>
      </c>
      <c r="B62" s="188"/>
      <c r="C62" s="189"/>
      <c r="D62" s="162"/>
      <c r="E62" s="190"/>
      <c r="F62" s="190"/>
      <c r="G62" s="191"/>
      <c r="H62" s="267">
        <f t="shared" si="0"/>
        <v>0</v>
      </c>
      <c r="I62" s="346" t="str">
        <f t="shared" si="1"/>
        <v/>
      </c>
    </row>
    <row r="63" spans="1:9" hidden="1">
      <c r="A63" s="188">
        <v>60</v>
      </c>
      <c r="B63" s="188"/>
      <c r="C63" s="189"/>
      <c r="D63" s="162"/>
      <c r="E63" s="190"/>
      <c r="F63" s="190"/>
      <c r="G63" s="191"/>
      <c r="H63" s="267">
        <f t="shared" si="0"/>
        <v>0</v>
      </c>
      <c r="I63" s="346" t="str">
        <f t="shared" si="1"/>
        <v/>
      </c>
    </row>
    <row r="64" spans="1:9" hidden="1">
      <c r="A64" s="188">
        <v>61</v>
      </c>
      <c r="B64" s="188"/>
      <c r="C64" s="189"/>
      <c r="D64" s="162"/>
      <c r="E64" s="190"/>
      <c r="F64" s="190"/>
      <c r="G64" s="191"/>
      <c r="H64" s="267">
        <f t="shared" si="0"/>
        <v>0</v>
      </c>
      <c r="I64" s="346" t="str">
        <f t="shared" si="1"/>
        <v/>
      </c>
    </row>
    <row r="65" spans="1:9" hidden="1">
      <c r="A65" s="188">
        <v>62</v>
      </c>
      <c r="B65" s="188"/>
      <c r="C65" s="189"/>
      <c r="D65" s="162"/>
      <c r="E65" s="190"/>
      <c r="F65" s="190"/>
      <c r="G65" s="191"/>
      <c r="H65" s="267">
        <f t="shared" si="0"/>
        <v>0</v>
      </c>
      <c r="I65" s="346" t="str">
        <f t="shared" si="1"/>
        <v/>
      </c>
    </row>
    <row r="66" spans="1:9" hidden="1">
      <c r="A66" s="188">
        <v>63</v>
      </c>
      <c r="B66" s="188"/>
      <c r="C66" s="189"/>
      <c r="D66" s="162"/>
      <c r="E66" s="190"/>
      <c r="F66" s="190"/>
      <c r="G66" s="191"/>
      <c r="H66" s="267">
        <f t="shared" si="0"/>
        <v>0</v>
      </c>
      <c r="I66" s="346" t="str">
        <f t="shared" si="1"/>
        <v/>
      </c>
    </row>
    <row r="67" spans="1:9" hidden="1">
      <c r="A67" s="188">
        <v>64</v>
      </c>
      <c r="B67" s="188"/>
      <c r="C67" s="189"/>
      <c r="D67" s="162"/>
      <c r="E67" s="190"/>
      <c r="F67" s="190"/>
      <c r="G67" s="191"/>
      <c r="H67" s="267">
        <f t="shared" si="0"/>
        <v>0</v>
      </c>
      <c r="I67" s="346" t="str">
        <f t="shared" si="1"/>
        <v/>
      </c>
    </row>
    <row r="68" spans="1:9" hidden="1">
      <c r="A68" s="188">
        <v>65</v>
      </c>
      <c r="B68" s="188"/>
      <c r="C68" s="189"/>
      <c r="D68" s="162"/>
      <c r="E68" s="190"/>
      <c r="F68" s="190"/>
      <c r="G68" s="191"/>
      <c r="H68" s="267">
        <f t="shared" si="0"/>
        <v>0</v>
      </c>
      <c r="I68" s="346" t="str">
        <f t="shared" si="1"/>
        <v/>
      </c>
    </row>
    <row r="69" spans="1:9" hidden="1">
      <c r="A69" s="188">
        <v>66</v>
      </c>
      <c r="B69" s="188"/>
      <c r="C69" s="189"/>
      <c r="D69" s="162"/>
      <c r="E69" s="190"/>
      <c r="F69" s="190"/>
      <c r="G69" s="191"/>
      <c r="H69" s="267">
        <f t="shared" ref="H69:H132" si="2">(F69-E69+1)*D69</f>
        <v>0</v>
      </c>
      <c r="I69" s="346" t="str">
        <f t="shared" ref="I69:I132" si="3">SUBSTITUTE(B69," ","_")</f>
        <v/>
      </c>
    </row>
    <row r="70" spans="1:9" hidden="1">
      <c r="A70" s="188">
        <v>67</v>
      </c>
      <c r="B70" s="188"/>
      <c r="C70" s="189"/>
      <c r="D70" s="162"/>
      <c r="E70" s="190"/>
      <c r="F70" s="190"/>
      <c r="G70" s="191"/>
      <c r="H70" s="267">
        <f t="shared" si="2"/>
        <v>0</v>
      </c>
      <c r="I70" s="346" t="str">
        <f t="shared" si="3"/>
        <v/>
      </c>
    </row>
    <row r="71" spans="1:9" hidden="1">
      <c r="A71" s="188">
        <v>68</v>
      </c>
      <c r="B71" s="188"/>
      <c r="C71" s="189"/>
      <c r="D71" s="162"/>
      <c r="E71" s="190"/>
      <c r="F71" s="190"/>
      <c r="G71" s="191"/>
      <c r="H71" s="267">
        <f t="shared" si="2"/>
        <v>0</v>
      </c>
      <c r="I71" s="346" t="str">
        <f t="shared" si="3"/>
        <v/>
      </c>
    </row>
    <row r="72" spans="1:9" hidden="1">
      <c r="A72" s="188">
        <v>69</v>
      </c>
      <c r="B72" s="188"/>
      <c r="C72" s="189"/>
      <c r="D72" s="162"/>
      <c r="E72" s="190"/>
      <c r="F72" s="190"/>
      <c r="G72" s="191"/>
      <c r="H72" s="267">
        <f t="shared" si="2"/>
        <v>0</v>
      </c>
      <c r="I72" s="346" t="str">
        <f t="shared" si="3"/>
        <v/>
      </c>
    </row>
    <row r="73" spans="1:9" hidden="1">
      <c r="A73" s="188">
        <v>70</v>
      </c>
      <c r="B73" s="188"/>
      <c r="C73" s="189"/>
      <c r="D73" s="162"/>
      <c r="E73" s="190"/>
      <c r="F73" s="190"/>
      <c r="G73" s="191"/>
      <c r="H73" s="267">
        <f t="shared" si="2"/>
        <v>0</v>
      </c>
      <c r="I73" s="346" t="str">
        <f t="shared" si="3"/>
        <v/>
      </c>
    </row>
    <row r="74" spans="1:9" hidden="1">
      <c r="A74" s="188">
        <v>71</v>
      </c>
      <c r="B74" s="188"/>
      <c r="C74" s="189"/>
      <c r="D74" s="162"/>
      <c r="E74" s="190"/>
      <c r="F74" s="190"/>
      <c r="G74" s="191"/>
      <c r="H74" s="267">
        <f t="shared" si="2"/>
        <v>0</v>
      </c>
      <c r="I74" s="346" t="str">
        <f t="shared" si="3"/>
        <v/>
      </c>
    </row>
    <row r="75" spans="1:9" hidden="1">
      <c r="A75" s="188">
        <v>72</v>
      </c>
      <c r="B75" s="188"/>
      <c r="C75" s="189"/>
      <c r="D75" s="162"/>
      <c r="E75" s="190"/>
      <c r="F75" s="190"/>
      <c r="G75" s="191"/>
      <c r="H75" s="267">
        <f t="shared" si="2"/>
        <v>0</v>
      </c>
      <c r="I75" s="346" t="str">
        <f t="shared" si="3"/>
        <v/>
      </c>
    </row>
    <row r="76" spans="1:9" hidden="1">
      <c r="A76" s="188">
        <v>73</v>
      </c>
      <c r="B76" s="188"/>
      <c r="C76" s="189"/>
      <c r="D76" s="162"/>
      <c r="E76" s="190"/>
      <c r="F76" s="190"/>
      <c r="G76" s="191"/>
      <c r="H76" s="267">
        <f t="shared" si="2"/>
        <v>0</v>
      </c>
      <c r="I76" s="346" t="str">
        <f t="shared" si="3"/>
        <v/>
      </c>
    </row>
    <row r="77" spans="1:9" hidden="1">
      <c r="A77" s="188">
        <v>74</v>
      </c>
      <c r="B77" s="188"/>
      <c r="C77" s="189"/>
      <c r="D77" s="162"/>
      <c r="E77" s="190"/>
      <c r="F77" s="190"/>
      <c r="G77" s="191"/>
      <c r="H77" s="267">
        <f t="shared" si="2"/>
        <v>0</v>
      </c>
      <c r="I77" s="346" t="str">
        <f t="shared" si="3"/>
        <v/>
      </c>
    </row>
    <row r="78" spans="1:9" hidden="1">
      <c r="A78" s="188">
        <v>75</v>
      </c>
      <c r="B78" s="188"/>
      <c r="C78" s="189"/>
      <c r="D78" s="162"/>
      <c r="E78" s="190"/>
      <c r="F78" s="190"/>
      <c r="G78" s="191"/>
      <c r="H78" s="267">
        <f t="shared" si="2"/>
        <v>0</v>
      </c>
      <c r="I78" s="346" t="str">
        <f t="shared" si="3"/>
        <v/>
      </c>
    </row>
    <row r="79" spans="1:9" hidden="1">
      <c r="A79" s="188">
        <v>76</v>
      </c>
      <c r="B79" s="188"/>
      <c r="C79" s="189"/>
      <c r="D79" s="162"/>
      <c r="E79" s="190"/>
      <c r="F79" s="190"/>
      <c r="G79" s="191"/>
      <c r="H79" s="267">
        <f t="shared" si="2"/>
        <v>0</v>
      </c>
      <c r="I79" s="346" t="str">
        <f t="shared" si="3"/>
        <v/>
      </c>
    </row>
    <row r="80" spans="1:9" hidden="1">
      <c r="A80" s="188">
        <v>77</v>
      </c>
      <c r="B80" s="188"/>
      <c r="C80" s="189"/>
      <c r="D80" s="162"/>
      <c r="E80" s="190"/>
      <c r="F80" s="190"/>
      <c r="G80" s="191"/>
      <c r="H80" s="267">
        <f t="shared" si="2"/>
        <v>0</v>
      </c>
      <c r="I80" s="346" t="str">
        <f t="shared" si="3"/>
        <v/>
      </c>
    </row>
    <row r="81" spans="1:9" hidden="1">
      <c r="A81" s="188">
        <v>78</v>
      </c>
      <c r="B81" s="188"/>
      <c r="C81" s="189"/>
      <c r="D81" s="162"/>
      <c r="E81" s="190"/>
      <c r="F81" s="190"/>
      <c r="G81" s="191"/>
      <c r="H81" s="267">
        <f t="shared" si="2"/>
        <v>0</v>
      </c>
      <c r="I81" s="346" t="str">
        <f t="shared" si="3"/>
        <v/>
      </c>
    </row>
    <row r="82" spans="1:9" hidden="1">
      <c r="A82" s="188">
        <v>79</v>
      </c>
      <c r="B82" s="188"/>
      <c r="C82" s="189"/>
      <c r="D82" s="162"/>
      <c r="E82" s="190"/>
      <c r="F82" s="190"/>
      <c r="G82" s="191"/>
      <c r="H82" s="267">
        <f t="shared" si="2"/>
        <v>0</v>
      </c>
      <c r="I82" s="346" t="str">
        <f t="shared" si="3"/>
        <v/>
      </c>
    </row>
    <row r="83" spans="1:9" hidden="1">
      <c r="A83" s="188">
        <v>80</v>
      </c>
      <c r="B83" s="188"/>
      <c r="C83" s="189"/>
      <c r="D83" s="162"/>
      <c r="E83" s="190"/>
      <c r="F83" s="190"/>
      <c r="G83" s="191"/>
      <c r="H83" s="267">
        <f t="shared" si="2"/>
        <v>0</v>
      </c>
      <c r="I83" s="346" t="str">
        <f t="shared" si="3"/>
        <v/>
      </c>
    </row>
    <row r="84" spans="1:9" hidden="1">
      <c r="A84" s="188">
        <v>81</v>
      </c>
      <c r="B84" s="188"/>
      <c r="C84" s="189"/>
      <c r="D84" s="162"/>
      <c r="E84" s="190"/>
      <c r="F84" s="190"/>
      <c r="G84" s="191"/>
      <c r="H84" s="267">
        <f t="shared" si="2"/>
        <v>0</v>
      </c>
      <c r="I84" s="346" t="str">
        <f t="shared" si="3"/>
        <v/>
      </c>
    </row>
    <row r="85" spans="1:9" hidden="1">
      <c r="A85" s="188">
        <v>82</v>
      </c>
      <c r="B85" s="188"/>
      <c r="C85" s="189"/>
      <c r="D85" s="162"/>
      <c r="E85" s="190"/>
      <c r="F85" s="190"/>
      <c r="G85" s="191"/>
      <c r="H85" s="267">
        <f t="shared" si="2"/>
        <v>0</v>
      </c>
      <c r="I85" s="346" t="str">
        <f t="shared" si="3"/>
        <v/>
      </c>
    </row>
    <row r="86" spans="1:9" hidden="1">
      <c r="A86" s="188">
        <v>83</v>
      </c>
      <c r="B86" s="188"/>
      <c r="C86" s="189"/>
      <c r="D86" s="162"/>
      <c r="E86" s="190"/>
      <c r="F86" s="190"/>
      <c r="G86" s="191"/>
      <c r="H86" s="267">
        <f t="shared" si="2"/>
        <v>0</v>
      </c>
      <c r="I86" s="346" t="str">
        <f t="shared" si="3"/>
        <v/>
      </c>
    </row>
    <row r="87" spans="1:9" hidden="1">
      <c r="A87" s="188">
        <v>84</v>
      </c>
      <c r="B87" s="188"/>
      <c r="C87" s="189"/>
      <c r="D87" s="162"/>
      <c r="E87" s="190"/>
      <c r="F87" s="190"/>
      <c r="G87" s="191"/>
      <c r="H87" s="267">
        <f t="shared" si="2"/>
        <v>0</v>
      </c>
      <c r="I87" s="346" t="str">
        <f t="shared" si="3"/>
        <v/>
      </c>
    </row>
    <row r="88" spans="1:9" hidden="1">
      <c r="A88" s="188">
        <v>85</v>
      </c>
      <c r="B88" s="188"/>
      <c r="C88" s="189"/>
      <c r="D88" s="162"/>
      <c r="E88" s="190"/>
      <c r="F88" s="190"/>
      <c r="G88" s="191"/>
      <c r="H88" s="267">
        <f t="shared" si="2"/>
        <v>0</v>
      </c>
      <c r="I88" s="346" t="str">
        <f t="shared" si="3"/>
        <v/>
      </c>
    </row>
    <row r="89" spans="1:9" hidden="1">
      <c r="A89" s="188">
        <v>86</v>
      </c>
      <c r="B89" s="188"/>
      <c r="C89" s="189"/>
      <c r="D89" s="162"/>
      <c r="E89" s="190"/>
      <c r="F89" s="190"/>
      <c r="G89" s="191"/>
      <c r="H89" s="267">
        <f t="shared" si="2"/>
        <v>0</v>
      </c>
      <c r="I89" s="346" t="str">
        <f t="shared" si="3"/>
        <v/>
      </c>
    </row>
    <row r="90" spans="1:9" hidden="1">
      <c r="A90" s="188">
        <v>87</v>
      </c>
      <c r="B90" s="188"/>
      <c r="C90" s="189"/>
      <c r="D90" s="162"/>
      <c r="E90" s="190"/>
      <c r="F90" s="190"/>
      <c r="G90" s="191"/>
      <c r="H90" s="267">
        <f t="shared" si="2"/>
        <v>0</v>
      </c>
      <c r="I90" s="346" t="str">
        <f t="shared" si="3"/>
        <v/>
      </c>
    </row>
    <row r="91" spans="1:9" hidden="1">
      <c r="A91" s="188">
        <v>88</v>
      </c>
      <c r="B91" s="188"/>
      <c r="C91" s="189"/>
      <c r="D91" s="162"/>
      <c r="E91" s="190"/>
      <c r="F91" s="190"/>
      <c r="G91" s="191"/>
      <c r="H91" s="267">
        <f t="shared" si="2"/>
        <v>0</v>
      </c>
      <c r="I91" s="346" t="str">
        <f t="shared" si="3"/>
        <v/>
      </c>
    </row>
    <row r="92" spans="1:9" hidden="1">
      <c r="A92" s="188">
        <v>89</v>
      </c>
      <c r="B92" s="188"/>
      <c r="C92" s="189"/>
      <c r="D92" s="162"/>
      <c r="E92" s="190"/>
      <c r="F92" s="190"/>
      <c r="G92" s="191"/>
      <c r="H92" s="267">
        <f t="shared" si="2"/>
        <v>0</v>
      </c>
      <c r="I92" s="346" t="str">
        <f t="shared" si="3"/>
        <v/>
      </c>
    </row>
    <row r="93" spans="1:9" hidden="1">
      <c r="A93" s="188">
        <v>90</v>
      </c>
      <c r="B93" s="188"/>
      <c r="C93" s="189"/>
      <c r="D93" s="162"/>
      <c r="E93" s="190"/>
      <c r="F93" s="190"/>
      <c r="G93" s="191"/>
      <c r="H93" s="267">
        <f t="shared" si="2"/>
        <v>0</v>
      </c>
      <c r="I93" s="346" t="str">
        <f t="shared" si="3"/>
        <v/>
      </c>
    </row>
    <row r="94" spans="1:9" hidden="1">
      <c r="A94" s="188">
        <v>91</v>
      </c>
      <c r="B94" s="188"/>
      <c r="C94" s="189"/>
      <c r="D94" s="162"/>
      <c r="E94" s="190"/>
      <c r="F94" s="190"/>
      <c r="G94" s="191"/>
      <c r="H94" s="267">
        <f t="shared" si="2"/>
        <v>0</v>
      </c>
      <c r="I94" s="346" t="str">
        <f t="shared" si="3"/>
        <v/>
      </c>
    </row>
    <row r="95" spans="1:9" hidden="1">
      <c r="A95" s="188">
        <v>92</v>
      </c>
      <c r="B95" s="188"/>
      <c r="C95" s="189"/>
      <c r="D95" s="162"/>
      <c r="E95" s="190"/>
      <c r="F95" s="190"/>
      <c r="G95" s="191"/>
      <c r="H95" s="267">
        <f t="shared" si="2"/>
        <v>0</v>
      </c>
      <c r="I95" s="346" t="str">
        <f t="shared" si="3"/>
        <v/>
      </c>
    </row>
    <row r="96" spans="1:9" hidden="1">
      <c r="A96" s="188">
        <v>93</v>
      </c>
      <c r="B96" s="188"/>
      <c r="C96" s="189"/>
      <c r="D96" s="162"/>
      <c r="E96" s="190"/>
      <c r="F96" s="190"/>
      <c r="G96" s="191"/>
      <c r="H96" s="267">
        <f t="shared" si="2"/>
        <v>0</v>
      </c>
      <c r="I96" s="346" t="str">
        <f t="shared" si="3"/>
        <v/>
      </c>
    </row>
    <row r="97" spans="1:9" hidden="1">
      <c r="A97" s="188">
        <v>94</v>
      </c>
      <c r="B97" s="188"/>
      <c r="C97" s="189"/>
      <c r="D97" s="162"/>
      <c r="E97" s="190"/>
      <c r="F97" s="190"/>
      <c r="G97" s="191"/>
      <c r="H97" s="267">
        <f t="shared" si="2"/>
        <v>0</v>
      </c>
      <c r="I97" s="346" t="str">
        <f t="shared" si="3"/>
        <v/>
      </c>
    </row>
    <row r="98" spans="1:9" hidden="1">
      <c r="A98" s="188">
        <v>95</v>
      </c>
      <c r="B98" s="188"/>
      <c r="C98" s="189"/>
      <c r="D98" s="162"/>
      <c r="E98" s="190"/>
      <c r="F98" s="190"/>
      <c r="G98" s="191"/>
      <c r="H98" s="267">
        <f t="shared" si="2"/>
        <v>0</v>
      </c>
      <c r="I98" s="346" t="str">
        <f t="shared" si="3"/>
        <v/>
      </c>
    </row>
    <row r="99" spans="1:9" hidden="1">
      <c r="A99" s="188">
        <v>96</v>
      </c>
      <c r="B99" s="188"/>
      <c r="C99" s="189"/>
      <c r="D99" s="162"/>
      <c r="E99" s="190"/>
      <c r="F99" s="190"/>
      <c r="G99" s="191"/>
      <c r="H99" s="267">
        <f t="shared" si="2"/>
        <v>0</v>
      </c>
      <c r="I99" s="346" t="str">
        <f t="shared" si="3"/>
        <v/>
      </c>
    </row>
    <row r="100" spans="1:9" hidden="1">
      <c r="A100" s="188">
        <v>97</v>
      </c>
      <c r="B100" s="188"/>
      <c r="C100" s="189"/>
      <c r="D100" s="162"/>
      <c r="E100" s="190"/>
      <c r="F100" s="190"/>
      <c r="G100" s="191"/>
      <c r="H100" s="267">
        <f t="shared" si="2"/>
        <v>0</v>
      </c>
      <c r="I100" s="346" t="str">
        <f t="shared" si="3"/>
        <v/>
      </c>
    </row>
    <row r="101" spans="1:9" hidden="1">
      <c r="A101" s="188">
        <v>98</v>
      </c>
      <c r="B101" s="188"/>
      <c r="C101" s="189"/>
      <c r="D101" s="162"/>
      <c r="E101" s="190"/>
      <c r="F101" s="190"/>
      <c r="G101" s="191"/>
      <c r="H101" s="267">
        <f t="shared" si="2"/>
        <v>0</v>
      </c>
      <c r="I101" s="346" t="str">
        <f t="shared" si="3"/>
        <v/>
      </c>
    </row>
    <row r="102" spans="1:9" hidden="1">
      <c r="A102" s="188">
        <v>99</v>
      </c>
      <c r="B102" s="188"/>
      <c r="C102" s="189"/>
      <c r="D102" s="162"/>
      <c r="E102" s="190"/>
      <c r="F102" s="190"/>
      <c r="G102" s="191"/>
      <c r="H102" s="267">
        <f t="shared" si="2"/>
        <v>0</v>
      </c>
      <c r="I102" s="346" t="str">
        <f t="shared" si="3"/>
        <v/>
      </c>
    </row>
    <row r="103" spans="1:9" hidden="1">
      <c r="A103" s="188">
        <v>100</v>
      </c>
      <c r="B103" s="188"/>
      <c r="C103" s="189"/>
      <c r="D103" s="162"/>
      <c r="E103" s="190"/>
      <c r="F103" s="190"/>
      <c r="G103" s="191"/>
      <c r="H103" s="267">
        <f t="shared" si="2"/>
        <v>0</v>
      </c>
      <c r="I103" s="346" t="str">
        <f t="shared" si="3"/>
        <v/>
      </c>
    </row>
    <row r="104" spans="1:9" hidden="1">
      <c r="A104" s="188">
        <v>101</v>
      </c>
      <c r="B104" s="188"/>
      <c r="C104" s="189"/>
      <c r="D104" s="162"/>
      <c r="E104" s="190"/>
      <c r="F104" s="190"/>
      <c r="G104" s="191"/>
      <c r="H104" s="267">
        <f t="shared" si="2"/>
        <v>0</v>
      </c>
      <c r="I104" s="346" t="str">
        <f t="shared" si="3"/>
        <v/>
      </c>
    </row>
    <row r="105" spans="1:9" hidden="1">
      <c r="A105" s="188">
        <v>102</v>
      </c>
      <c r="B105" s="188"/>
      <c r="C105" s="189"/>
      <c r="D105" s="162"/>
      <c r="E105" s="190"/>
      <c r="F105" s="190"/>
      <c r="G105" s="191"/>
      <c r="H105" s="267">
        <f t="shared" si="2"/>
        <v>0</v>
      </c>
      <c r="I105" s="346" t="str">
        <f t="shared" si="3"/>
        <v/>
      </c>
    </row>
    <row r="106" spans="1:9" hidden="1">
      <c r="A106" s="188">
        <v>103</v>
      </c>
      <c r="B106" s="188"/>
      <c r="C106" s="189"/>
      <c r="D106" s="162"/>
      <c r="E106" s="190"/>
      <c r="F106" s="190"/>
      <c r="G106" s="191"/>
      <c r="H106" s="267">
        <f t="shared" si="2"/>
        <v>0</v>
      </c>
      <c r="I106" s="346" t="str">
        <f t="shared" si="3"/>
        <v/>
      </c>
    </row>
    <row r="107" spans="1:9" hidden="1">
      <c r="A107" s="188">
        <v>104</v>
      </c>
      <c r="B107" s="188"/>
      <c r="C107" s="189"/>
      <c r="D107" s="162"/>
      <c r="E107" s="190"/>
      <c r="F107" s="190"/>
      <c r="G107" s="191"/>
      <c r="H107" s="267">
        <f t="shared" si="2"/>
        <v>0</v>
      </c>
      <c r="I107" s="346" t="str">
        <f t="shared" si="3"/>
        <v/>
      </c>
    </row>
    <row r="108" spans="1:9" hidden="1">
      <c r="A108" s="188">
        <v>105</v>
      </c>
      <c r="B108" s="188"/>
      <c r="C108" s="189"/>
      <c r="D108" s="162"/>
      <c r="E108" s="190"/>
      <c r="F108" s="190"/>
      <c r="G108" s="191"/>
      <c r="H108" s="267">
        <f t="shared" si="2"/>
        <v>0</v>
      </c>
      <c r="I108" s="346" t="str">
        <f t="shared" si="3"/>
        <v/>
      </c>
    </row>
    <row r="109" spans="1:9" hidden="1">
      <c r="A109" s="188">
        <v>106</v>
      </c>
      <c r="B109" s="188"/>
      <c r="C109" s="189"/>
      <c r="D109" s="162"/>
      <c r="E109" s="190"/>
      <c r="F109" s="190"/>
      <c r="G109" s="191"/>
      <c r="H109" s="267">
        <f t="shared" si="2"/>
        <v>0</v>
      </c>
      <c r="I109" s="346" t="str">
        <f t="shared" si="3"/>
        <v/>
      </c>
    </row>
    <row r="110" spans="1:9" hidden="1">
      <c r="A110" s="188">
        <v>107</v>
      </c>
      <c r="B110" s="188"/>
      <c r="C110" s="189"/>
      <c r="D110" s="162"/>
      <c r="E110" s="190"/>
      <c r="F110" s="190"/>
      <c r="G110" s="191"/>
      <c r="H110" s="267">
        <f t="shared" si="2"/>
        <v>0</v>
      </c>
      <c r="I110" s="346" t="str">
        <f t="shared" si="3"/>
        <v/>
      </c>
    </row>
    <row r="111" spans="1:9" hidden="1">
      <c r="A111" s="188">
        <v>108</v>
      </c>
      <c r="B111" s="188"/>
      <c r="C111" s="189"/>
      <c r="D111" s="162"/>
      <c r="E111" s="190"/>
      <c r="F111" s="190"/>
      <c r="G111" s="191"/>
      <c r="H111" s="267">
        <f t="shared" si="2"/>
        <v>0</v>
      </c>
      <c r="I111" s="346" t="str">
        <f t="shared" si="3"/>
        <v/>
      </c>
    </row>
    <row r="112" spans="1:9" hidden="1">
      <c r="A112" s="188">
        <v>109</v>
      </c>
      <c r="B112" s="188"/>
      <c r="C112" s="189"/>
      <c r="D112" s="162"/>
      <c r="E112" s="190"/>
      <c r="F112" s="190"/>
      <c r="G112" s="191"/>
      <c r="H112" s="267">
        <f t="shared" si="2"/>
        <v>0</v>
      </c>
      <c r="I112" s="346" t="str">
        <f t="shared" si="3"/>
        <v/>
      </c>
    </row>
    <row r="113" spans="1:9" hidden="1">
      <c r="A113" s="188">
        <v>110</v>
      </c>
      <c r="B113" s="188"/>
      <c r="C113" s="189"/>
      <c r="D113" s="162"/>
      <c r="E113" s="190"/>
      <c r="F113" s="190"/>
      <c r="G113" s="191"/>
      <c r="H113" s="267">
        <f t="shared" si="2"/>
        <v>0</v>
      </c>
      <c r="I113" s="346" t="str">
        <f t="shared" si="3"/>
        <v/>
      </c>
    </row>
    <row r="114" spans="1:9" hidden="1">
      <c r="A114" s="188">
        <v>111</v>
      </c>
      <c r="B114" s="188"/>
      <c r="C114" s="189"/>
      <c r="D114" s="162"/>
      <c r="E114" s="190"/>
      <c r="F114" s="190"/>
      <c r="G114" s="191"/>
      <c r="H114" s="267">
        <f t="shared" si="2"/>
        <v>0</v>
      </c>
      <c r="I114" s="346" t="str">
        <f t="shared" si="3"/>
        <v/>
      </c>
    </row>
    <row r="115" spans="1:9" hidden="1">
      <c r="A115" s="188">
        <v>112</v>
      </c>
      <c r="B115" s="188"/>
      <c r="C115" s="189"/>
      <c r="D115" s="162"/>
      <c r="E115" s="190"/>
      <c r="F115" s="190"/>
      <c r="G115" s="191"/>
      <c r="H115" s="267">
        <f t="shared" si="2"/>
        <v>0</v>
      </c>
      <c r="I115" s="346" t="str">
        <f t="shared" si="3"/>
        <v/>
      </c>
    </row>
    <row r="116" spans="1:9" hidden="1">
      <c r="A116" s="188">
        <v>113</v>
      </c>
      <c r="B116" s="188"/>
      <c r="C116" s="189"/>
      <c r="D116" s="162"/>
      <c r="E116" s="190"/>
      <c r="F116" s="190"/>
      <c r="G116" s="191"/>
      <c r="H116" s="267">
        <f t="shared" si="2"/>
        <v>0</v>
      </c>
      <c r="I116" s="346" t="str">
        <f t="shared" si="3"/>
        <v/>
      </c>
    </row>
    <row r="117" spans="1:9" hidden="1">
      <c r="A117" s="188">
        <v>114</v>
      </c>
      <c r="B117" s="188"/>
      <c r="C117" s="189"/>
      <c r="D117" s="162"/>
      <c r="E117" s="190"/>
      <c r="F117" s="190"/>
      <c r="G117" s="191"/>
      <c r="H117" s="267">
        <f t="shared" si="2"/>
        <v>0</v>
      </c>
      <c r="I117" s="346" t="str">
        <f t="shared" si="3"/>
        <v/>
      </c>
    </row>
    <row r="118" spans="1:9" hidden="1">
      <c r="A118" s="188">
        <v>115</v>
      </c>
      <c r="B118" s="188"/>
      <c r="C118" s="189"/>
      <c r="D118" s="162"/>
      <c r="E118" s="190"/>
      <c r="F118" s="190"/>
      <c r="G118" s="191"/>
      <c r="H118" s="267">
        <f t="shared" si="2"/>
        <v>0</v>
      </c>
      <c r="I118" s="346" t="str">
        <f t="shared" si="3"/>
        <v/>
      </c>
    </row>
    <row r="119" spans="1:9" hidden="1">
      <c r="A119" s="188">
        <v>116</v>
      </c>
      <c r="B119" s="188"/>
      <c r="C119" s="189"/>
      <c r="D119" s="162"/>
      <c r="E119" s="190"/>
      <c r="F119" s="190"/>
      <c r="G119" s="191"/>
      <c r="H119" s="267">
        <f t="shared" si="2"/>
        <v>0</v>
      </c>
      <c r="I119" s="346" t="str">
        <f t="shared" si="3"/>
        <v/>
      </c>
    </row>
    <row r="120" spans="1:9" hidden="1">
      <c r="A120" s="188">
        <v>117</v>
      </c>
      <c r="B120" s="188"/>
      <c r="C120" s="189"/>
      <c r="D120" s="162"/>
      <c r="E120" s="190"/>
      <c r="F120" s="190"/>
      <c r="G120" s="191"/>
      <c r="H120" s="267">
        <f t="shared" si="2"/>
        <v>0</v>
      </c>
      <c r="I120" s="346" t="str">
        <f t="shared" si="3"/>
        <v/>
      </c>
    </row>
    <row r="121" spans="1:9" hidden="1">
      <c r="A121" s="188">
        <v>118</v>
      </c>
      <c r="B121" s="188"/>
      <c r="C121" s="189"/>
      <c r="D121" s="162"/>
      <c r="E121" s="190"/>
      <c r="F121" s="190"/>
      <c r="G121" s="191"/>
      <c r="H121" s="267">
        <f t="shared" si="2"/>
        <v>0</v>
      </c>
      <c r="I121" s="346" t="str">
        <f t="shared" si="3"/>
        <v/>
      </c>
    </row>
    <row r="122" spans="1:9" hidden="1">
      <c r="A122" s="188">
        <v>119</v>
      </c>
      <c r="B122" s="188"/>
      <c r="C122" s="189"/>
      <c r="D122" s="162"/>
      <c r="E122" s="190"/>
      <c r="F122" s="190"/>
      <c r="G122" s="191"/>
      <c r="H122" s="267">
        <f t="shared" si="2"/>
        <v>0</v>
      </c>
      <c r="I122" s="346" t="str">
        <f t="shared" si="3"/>
        <v/>
      </c>
    </row>
    <row r="123" spans="1:9" hidden="1">
      <c r="A123" s="188">
        <v>120</v>
      </c>
      <c r="B123" s="188"/>
      <c r="C123" s="189"/>
      <c r="D123" s="162"/>
      <c r="E123" s="190"/>
      <c r="F123" s="190"/>
      <c r="G123" s="191"/>
      <c r="H123" s="267">
        <f t="shared" si="2"/>
        <v>0</v>
      </c>
      <c r="I123" s="346" t="str">
        <f t="shared" si="3"/>
        <v/>
      </c>
    </row>
    <row r="124" spans="1:9" hidden="1">
      <c r="A124" s="188">
        <v>121</v>
      </c>
      <c r="B124" s="188"/>
      <c r="C124" s="189"/>
      <c r="D124" s="162"/>
      <c r="E124" s="190"/>
      <c r="F124" s="190"/>
      <c r="G124" s="191"/>
      <c r="H124" s="267">
        <f t="shared" si="2"/>
        <v>0</v>
      </c>
      <c r="I124" s="346" t="str">
        <f t="shared" si="3"/>
        <v/>
      </c>
    </row>
    <row r="125" spans="1:9" hidden="1">
      <c r="A125" s="188">
        <v>122</v>
      </c>
      <c r="B125" s="188"/>
      <c r="C125" s="189"/>
      <c r="D125" s="162"/>
      <c r="E125" s="190"/>
      <c r="F125" s="190"/>
      <c r="G125" s="191"/>
      <c r="H125" s="267">
        <f t="shared" si="2"/>
        <v>0</v>
      </c>
      <c r="I125" s="346" t="str">
        <f t="shared" si="3"/>
        <v/>
      </c>
    </row>
    <row r="126" spans="1:9" hidden="1">
      <c r="A126" s="188">
        <v>123</v>
      </c>
      <c r="B126" s="188"/>
      <c r="C126" s="189"/>
      <c r="D126" s="162"/>
      <c r="E126" s="190"/>
      <c r="F126" s="190"/>
      <c r="G126" s="191"/>
      <c r="H126" s="267">
        <f t="shared" si="2"/>
        <v>0</v>
      </c>
      <c r="I126" s="346" t="str">
        <f t="shared" si="3"/>
        <v/>
      </c>
    </row>
    <row r="127" spans="1:9" hidden="1">
      <c r="A127" s="188">
        <v>124</v>
      </c>
      <c r="B127" s="188"/>
      <c r="C127" s="189"/>
      <c r="D127" s="162"/>
      <c r="E127" s="190"/>
      <c r="F127" s="190"/>
      <c r="G127" s="191"/>
      <c r="H127" s="267">
        <f t="shared" si="2"/>
        <v>0</v>
      </c>
      <c r="I127" s="346" t="str">
        <f t="shared" si="3"/>
        <v/>
      </c>
    </row>
    <row r="128" spans="1:9" hidden="1">
      <c r="A128" s="188">
        <v>125</v>
      </c>
      <c r="B128" s="188"/>
      <c r="C128" s="189"/>
      <c r="D128" s="162"/>
      <c r="E128" s="190"/>
      <c r="F128" s="190"/>
      <c r="G128" s="191"/>
      <c r="H128" s="267">
        <f t="shared" si="2"/>
        <v>0</v>
      </c>
      <c r="I128" s="346" t="str">
        <f t="shared" si="3"/>
        <v/>
      </c>
    </row>
    <row r="129" spans="1:9" hidden="1">
      <c r="A129" s="188">
        <v>126</v>
      </c>
      <c r="B129" s="188"/>
      <c r="C129" s="189"/>
      <c r="D129" s="162"/>
      <c r="E129" s="190"/>
      <c r="F129" s="190"/>
      <c r="G129" s="191"/>
      <c r="H129" s="267">
        <f t="shared" si="2"/>
        <v>0</v>
      </c>
      <c r="I129" s="346" t="str">
        <f t="shared" si="3"/>
        <v/>
      </c>
    </row>
    <row r="130" spans="1:9" hidden="1">
      <c r="A130" s="188">
        <v>127</v>
      </c>
      <c r="B130" s="188"/>
      <c r="C130" s="189"/>
      <c r="D130" s="162"/>
      <c r="E130" s="190"/>
      <c r="F130" s="190"/>
      <c r="G130" s="191"/>
      <c r="H130" s="267">
        <f t="shared" si="2"/>
        <v>0</v>
      </c>
      <c r="I130" s="346" t="str">
        <f t="shared" si="3"/>
        <v/>
      </c>
    </row>
    <row r="131" spans="1:9" hidden="1">
      <c r="A131" s="188">
        <v>128</v>
      </c>
      <c r="B131" s="188"/>
      <c r="C131" s="189"/>
      <c r="D131" s="162"/>
      <c r="E131" s="190"/>
      <c r="F131" s="190"/>
      <c r="G131" s="191"/>
      <c r="H131" s="267">
        <f t="shared" si="2"/>
        <v>0</v>
      </c>
      <c r="I131" s="346" t="str">
        <f t="shared" si="3"/>
        <v/>
      </c>
    </row>
    <row r="132" spans="1:9" hidden="1">
      <c r="A132" s="188">
        <v>129</v>
      </c>
      <c r="B132" s="188"/>
      <c r="C132" s="189"/>
      <c r="D132" s="162"/>
      <c r="E132" s="190"/>
      <c r="F132" s="190"/>
      <c r="G132" s="191"/>
      <c r="H132" s="267">
        <f t="shared" si="2"/>
        <v>0</v>
      </c>
      <c r="I132" s="346" t="str">
        <f t="shared" si="3"/>
        <v/>
      </c>
    </row>
    <row r="133" spans="1:9" hidden="1">
      <c r="A133" s="188">
        <v>130</v>
      </c>
      <c r="B133" s="188"/>
      <c r="C133" s="189"/>
      <c r="D133" s="162"/>
      <c r="E133" s="190"/>
      <c r="F133" s="190"/>
      <c r="G133" s="191"/>
      <c r="H133" s="267">
        <f t="shared" ref="H133:H196" si="4">(F133-E133+1)*D133</f>
        <v>0</v>
      </c>
      <c r="I133" s="346" t="str">
        <f t="shared" ref="I133:I196" si="5">SUBSTITUTE(B133," ","_")</f>
        <v/>
      </c>
    </row>
    <row r="134" spans="1:9" hidden="1">
      <c r="A134" s="188">
        <v>131</v>
      </c>
      <c r="B134" s="188"/>
      <c r="C134" s="189"/>
      <c r="D134" s="162"/>
      <c r="E134" s="190"/>
      <c r="F134" s="190"/>
      <c r="G134" s="191"/>
      <c r="H134" s="267">
        <f t="shared" si="4"/>
        <v>0</v>
      </c>
      <c r="I134" s="346" t="str">
        <f t="shared" si="5"/>
        <v/>
      </c>
    </row>
    <row r="135" spans="1:9" hidden="1">
      <c r="A135" s="188">
        <v>132</v>
      </c>
      <c r="B135" s="188"/>
      <c r="C135" s="189"/>
      <c r="D135" s="162"/>
      <c r="E135" s="190"/>
      <c r="F135" s="190"/>
      <c r="G135" s="191"/>
      <c r="H135" s="267">
        <f t="shared" si="4"/>
        <v>0</v>
      </c>
      <c r="I135" s="346" t="str">
        <f t="shared" si="5"/>
        <v/>
      </c>
    </row>
    <row r="136" spans="1:9" hidden="1">
      <c r="A136" s="188">
        <v>133</v>
      </c>
      <c r="B136" s="188"/>
      <c r="C136" s="189"/>
      <c r="D136" s="162"/>
      <c r="E136" s="190"/>
      <c r="F136" s="190"/>
      <c r="G136" s="191"/>
      <c r="H136" s="267">
        <f t="shared" si="4"/>
        <v>0</v>
      </c>
      <c r="I136" s="346" t="str">
        <f t="shared" si="5"/>
        <v/>
      </c>
    </row>
    <row r="137" spans="1:9" hidden="1">
      <c r="A137" s="188">
        <v>134</v>
      </c>
      <c r="B137" s="188"/>
      <c r="C137" s="189"/>
      <c r="D137" s="162"/>
      <c r="E137" s="190"/>
      <c r="F137" s="190"/>
      <c r="G137" s="191"/>
      <c r="H137" s="267">
        <f t="shared" si="4"/>
        <v>0</v>
      </c>
      <c r="I137" s="346" t="str">
        <f t="shared" si="5"/>
        <v/>
      </c>
    </row>
    <row r="138" spans="1:9" hidden="1">
      <c r="A138" s="188">
        <v>135</v>
      </c>
      <c r="B138" s="188"/>
      <c r="C138" s="189"/>
      <c r="D138" s="162"/>
      <c r="E138" s="190"/>
      <c r="F138" s="190"/>
      <c r="G138" s="191"/>
      <c r="H138" s="267">
        <f t="shared" si="4"/>
        <v>0</v>
      </c>
      <c r="I138" s="346" t="str">
        <f t="shared" si="5"/>
        <v/>
      </c>
    </row>
    <row r="139" spans="1:9" hidden="1">
      <c r="A139" s="188">
        <v>136</v>
      </c>
      <c r="B139" s="188"/>
      <c r="C139" s="189"/>
      <c r="D139" s="162"/>
      <c r="E139" s="190"/>
      <c r="F139" s="190"/>
      <c r="G139" s="191"/>
      <c r="H139" s="267">
        <f t="shared" si="4"/>
        <v>0</v>
      </c>
      <c r="I139" s="346" t="str">
        <f t="shared" si="5"/>
        <v/>
      </c>
    </row>
    <row r="140" spans="1:9" hidden="1">
      <c r="A140" s="188">
        <v>137</v>
      </c>
      <c r="B140" s="188"/>
      <c r="C140" s="189"/>
      <c r="D140" s="162"/>
      <c r="E140" s="190"/>
      <c r="F140" s="190"/>
      <c r="G140" s="191"/>
      <c r="H140" s="267">
        <f t="shared" si="4"/>
        <v>0</v>
      </c>
      <c r="I140" s="346" t="str">
        <f t="shared" si="5"/>
        <v/>
      </c>
    </row>
    <row r="141" spans="1:9" hidden="1">
      <c r="A141" s="188">
        <v>138</v>
      </c>
      <c r="B141" s="188"/>
      <c r="C141" s="189"/>
      <c r="D141" s="162"/>
      <c r="E141" s="190"/>
      <c r="F141" s="190"/>
      <c r="G141" s="191"/>
      <c r="H141" s="267">
        <f t="shared" si="4"/>
        <v>0</v>
      </c>
      <c r="I141" s="346" t="str">
        <f t="shared" si="5"/>
        <v/>
      </c>
    </row>
    <row r="142" spans="1:9" hidden="1">
      <c r="A142" s="188">
        <v>139</v>
      </c>
      <c r="B142" s="188"/>
      <c r="C142" s="189"/>
      <c r="D142" s="162"/>
      <c r="E142" s="190"/>
      <c r="F142" s="190"/>
      <c r="G142" s="191"/>
      <c r="H142" s="267">
        <f t="shared" si="4"/>
        <v>0</v>
      </c>
      <c r="I142" s="346" t="str">
        <f t="shared" si="5"/>
        <v/>
      </c>
    </row>
    <row r="143" spans="1:9" hidden="1">
      <c r="A143" s="188">
        <v>140</v>
      </c>
      <c r="B143" s="188"/>
      <c r="C143" s="189"/>
      <c r="D143" s="162"/>
      <c r="E143" s="190"/>
      <c r="F143" s="190"/>
      <c r="G143" s="191"/>
      <c r="H143" s="267">
        <f t="shared" si="4"/>
        <v>0</v>
      </c>
      <c r="I143" s="346" t="str">
        <f t="shared" si="5"/>
        <v/>
      </c>
    </row>
    <row r="144" spans="1:9" hidden="1">
      <c r="A144" s="188">
        <v>141</v>
      </c>
      <c r="B144" s="188"/>
      <c r="C144" s="189"/>
      <c r="D144" s="162"/>
      <c r="E144" s="190"/>
      <c r="F144" s="190"/>
      <c r="G144" s="191"/>
      <c r="H144" s="267">
        <f t="shared" si="4"/>
        <v>0</v>
      </c>
      <c r="I144" s="346" t="str">
        <f t="shared" si="5"/>
        <v/>
      </c>
    </row>
    <row r="145" spans="1:9" hidden="1">
      <c r="A145" s="188">
        <v>142</v>
      </c>
      <c r="B145" s="188"/>
      <c r="C145" s="189"/>
      <c r="D145" s="162"/>
      <c r="E145" s="190"/>
      <c r="F145" s="190"/>
      <c r="G145" s="191"/>
      <c r="H145" s="267">
        <f t="shared" si="4"/>
        <v>0</v>
      </c>
      <c r="I145" s="346" t="str">
        <f t="shared" si="5"/>
        <v/>
      </c>
    </row>
    <row r="146" spans="1:9" hidden="1">
      <c r="A146" s="188">
        <v>143</v>
      </c>
      <c r="B146" s="188"/>
      <c r="C146" s="189"/>
      <c r="D146" s="162"/>
      <c r="E146" s="190"/>
      <c r="F146" s="190"/>
      <c r="G146" s="191"/>
      <c r="H146" s="267">
        <f t="shared" si="4"/>
        <v>0</v>
      </c>
      <c r="I146" s="346" t="str">
        <f t="shared" si="5"/>
        <v/>
      </c>
    </row>
    <row r="147" spans="1:9" hidden="1">
      <c r="A147" s="188">
        <v>144</v>
      </c>
      <c r="B147" s="188"/>
      <c r="C147" s="189"/>
      <c r="D147" s="162"/>
      <c r="E147" s="190"/>
      <c r="F147" s="190"/>
      <c r="G147" s="191"/>
      <c r="H147" s="267">
        <f t="shared" si="4"/>
        <v>0</v>
      </c>
      <c r="I147" s="346" t="str">
        <f t="shared" si="5"/>
        <v/>
      </c>
    </row>
    <row r="148" spans="1:9" hidden="1">
      <c r="A148" s="188">
        <v>145</v>
      </c>
      <c r="B148" s="188"/>
      <c r="C148" s="189"/>
      <c r="D148" s="162"/>
      <c r="E148" s="190"/>
      <c r="F148" s="190"/>
      <c r="G148" s="191"/>
      <c r="H148" s="267">
        <f t="shared" si="4"/>
        <v>0</v>
      </c>
      <c r="I148" s="346" t="str">
        <f t="shared" si="5"/>
        <v/>
      </c>
    </row>
    <row r="149" spans="1:9" hidden="1">
      <c r="A149" s="188">
        <v>146</v>
      </c>
      <c r="B149" s="188"/>
      <c r="C149" s="189"/>
      <c r="D149" s="162"/>
      <c r="E149" s="190"/>
      <c r="F149" s="190"/>
      <c r="G149" s="191"/>
      <c r="H149" s="267">
        <f t="shared" si="4"/>
        <v>0</v>
      </c>
      <c r="I149" s="346" t="str">
        <f t="shared" si="5"/>
        <v/>
      </c>
    </row>
    <row r="150" spans="1:9" hidden="1">
      <c r="A150" s="188">
        <v>147</v>
      </c>
      <c r="B150" s="188"/>
      <c r="C150" s="189"/>
      <c r="D150" s="162"/>
      <c r="E150" s="190"/>
      <c r="F150" s="190"/>
      <c r="G150" s="191"/>
      <c r="H150" s="267">
        <f t="shared" si="4"/>
        <v>0</v>
      </c>
      <c r="I150" s="346" t="str">
        <f t="shared" si="5"/>
        <v/>
      </c>
    </row>
    <row r="151" spans="1:9" hidden="1">
      <c r="A151" s="188">
        <v>148</v>
      </c>
      <c r="B151" s="188"/>
      <c r="C151" s="189"/>
      <c r="D151" s="162"/>
      <c r="E151" s="190"/>
      <c r="F151" s="190"/>
      <c r="G151" s="191"/>
      <c r="H151" s="267">
        <f t="shared" si="4"/>
        <v>0</v>
      </c>
      <c r="I151" s="346" t="str">
        <f t="shared" si="5"/>
        <v/>
      </c>
    </row>
    <row r="152" spans="1:9" hidden="1">
      <c r="A152" s="188">
        <v>149</v>
      </c>
      <c r="B152" s="188"/>
      <c r="C152" s="189"/>
      <c r="D152" s="162"/>
      <c r="E152" s="190"/>
      <c r="F152" s="190"/>
      <c r="G152" s="191"/>
      <c r="H152" s="267">
        <f t="shared" si="4"/>
        <v>0</v>
      </c>
      <c r="I152" s="346" t="str">
        <f t="shared" si="5"/>
        <v/>
      </c>
    </row>
    <row r="153" spans="1:9" hidden="1">
      <c r="A153" s="188">
        <v>150</v>
      </c>
      <c r="B153" s="188"/>
      <c r="C153" s="189"/>
      <c r="D153" s="162"/>
      <c r="E153" s="190"/>
      <c r="F153" s="190"/>
      <c r="G153" s="191"/>
      <c r="H153" s="267">
        <f t="shared" si="4"/>
        <v>0</v>
      </c>
      <c r="I153" s="346" t="str">
        <f t="shared" si="5"/>
        <v/>
      </c>
    </row>
    <row r="154" spans="1:9" hidden="1">
      <c r="A154" s="188">
        <v>151</v>
      </c>
      <c r="B154" s="188"/>
      <c r="C154" s="189"/>
      <c r="D154" s="162"/>
      <c r="E154" s="190"/>
      <c r="F154" s="190"/>
      <c r="G154" s="191"/>
      <c r="H154" s="267">
        <f t="shared" si="4"/>
        <v>0</v>
      </c>
      <c r="I154" s="346" t="str">
        <f t="shared" si="5"/>
        <v/>
      </c>
    </row>
    <row r="155" spans="1:9" hidden="1">
      <c r="A155" s="188">
        <v>152</v>
      </c>
      <c r="B155" s="188"/>
      <c r="C155" s="189"/>
      <c r="D155" s="162"/>
      <c r="E155" s="190"/>
      <c r="F155" s="190"/>
      <c r="G155" s="191"/>
      <c r="H155" s="267">
        <f t="shared" si="4"/>
        <v>0</v>
      </c>
      <c r="I155" s="346" t="str">
        <f t="shared" si="5"/>
        <v/>
      </c>
    </row>
    <row r="156" spans="1:9" hidden="1">
      <c r="A156" s="188">
        <v>153</v>
      </c>
      <c r="B156" s="188"/>
      <c r="C156" s="189"/>
      <c r="D156" s="162"/>
      <c r="E156" s="190"/>
      <c r="F156" s="190"/>
      <c r="G156" s="191"/>
      <c r="H156" s="267">
        <f t="shared" si="4"/>
        <v>0</v>
      </c>
      <c r="I156" s="346" t="str">
        <f t="shared" si="5"/>
        <v/>
      </c>
    </row>
    <row r="157" spans="1:9" hidden="1">
      <c r="A157" s="188">
        <v>154</v>
      </c>
      <c r="B157" s="188"/>
      <c r="C157" s="189"/>
      <c r="D157" s="162"/>
      <c r="E157" s="190"/>
      <c r="F157" s="190"/>
      <c r="G157" s="191"/>
      <c r="H157" s="267">
        <f t="shared" si="4"/>
        <v>0</v>
      </c>
      <c r="I157" s="346" t="str">
        <f t="shared" si="5"/>
        <v/>
      </c>
    </row>
    <row r="158" spans="1:9" hidden="1">
      <c r="A158" s="188">
        <v>155</v>
      </c>
      <c r="B158" s="188"/>
      <c r="C158" s="189"/>
      <c r="D158" s="162"/>
      <c r="E158" s="190"/>
      <c r="F158" s="190"/>
      <c r="G158" s="191"/>
      <c r="H158" s="267">
        <f t="shared" si="4"/>
        <v>0</v>
      </c>
      <c r="I158" s="346" t="str">
        <f t="shared" si="5"/>
        <v/>
      </c>
    </row>
    <row r="159" spans="1:9" hidden="1">
      <c r="A159" s="188">
        <v>156</v>
      </c>
      <c r="B159" s="188"/>
      <c r="C159" s="189"/>
      <c r="D159" s="162"/>
      <c r="E159" s="190"/>
      <c r="F159" s="190"/>
      <c r="G159" s="191"/>
      <c r="H159" s="267">
        <f t="shared" si="4"/>
        <v>0</v>
      </c>
      <c r="I159" s="346" t="str">
        <f t="shared" si="5"/>
        <v/>
      </c>
    </row>
    <row r="160" spans="1:9" hidden="1">
      <c r="A160" s="188">
        <v>157</v>
      </c>
      <c r="B160" s="188"/>
      <c r="C160" s="189"/>
      <c r="D160" s="162"/>
      <c r="E160" s="190"/>
      <c r="F160" s="190"/>
      <c r="G160" s="191"/>
      <c r="H160" s="267">
        <f t="shared" si="4"/>
        <v>0</v>
      </c>
      <c r="I160" s="346" t="str">
        <f t="shared" si="5"/>
        <v/>
      </c>
    </row>
    <row r="161" spans="1:9" hidden="1">
      <c r="A161" s="188">
        <v>158</v>
      </c>
      <c r="B161" s="188"/>
      <c r="C161" s="189"/>
      <c r="D161" s="162"/>
      <c r="E161" s="190"/>
      <c r="F161" s="190"/>
      <c r="G161" s="191"/>
      <c r="H161" s="267">
        <f t="shared" si="4"/>
        <v>0</v>
      </c>
      <c r="I161" s="346" t="str">
        <f t="shared" si="5"/>
        <v/>
      </c>
    </row>
    <row r="162" spans="1:9" hidden="1">
      <c r="A162" s="188">
        <v>159</v>
      </c>
      <c r="B162" s="188"/>
      <c r="C162" s="189"/>
      <c r="D162" s="162"/>
      <c r="E162" s="190"/>
      <c r="F162" s="190"/>
      <c r="G162" s="191"/>
      <c r="H162" s="267">
        <f t="shared" si="4"/>
        <v>0</v>
      </c>
      <c r="I162" s="346" t="str">
        <f t="shared" si="5"/>
        <v/>
      </c>
    </row>
    <row r="163" spans="1:9" hidden="1">
      <c r="A163" s="188">
        <v>160</v>
      </c>
      <c r="B163" s="188"/>
      <c r="C163" s="189"/>
      <c r="D163" s="162"/>
      <c r="E163" s="190"/>
      <c r="F163" s="190"/>
      <c r="G163" s="191"/>
      <c r="H163" s="267">
        <f t="shared" si="4"/>
        <v>0</v>
      </c>
      <c r="I163" s="346" t="str">
        <f t="shared" si="5"/>
        <v/>
      </c>
    </row>
    <row r="164" spans="1:9" hidden="1">
      <c r="A164" s="188">
        <v>161</v>
      </c>
      <c r="B164" s="188"/>
      <c r="C164" s="189"/>
      <c r="D164" s="162"/>
      <c r="E164" s="190"/>
      <c r="F164" s="190"/>
      <c r="G164" s="191"/>
      <c r="H164" s="267">
        <f t="shared" si="4"/>
        <v>0</v>
      </c>
      <c r="I164" s="346" t="str">
        <f t="shared" si="5"/>
        <v/>
      </c>
    </row>
    <row r="165" spans="1:9" hidden="1">
      <c r="A165" s="188">
        <v>162</v>
      </c>
      <c r="B165" s="188"/>
      <c r="C165" s="189"/>
      <c r="D165" s="162"/>
      <c r="E165" s="190"/>
      <c r="F165" s="190"/>
      <c r="G165" s="191"/>
      <c r="H165" s="267">
        <f t="shared" si="4"/>
        <v>0</v>
      </c>
      <c r="I165" s="346" t="str">
        <f t="shared" si="5"/>
        <v/>
      </c>
    </row>
    <row r="166" spans="1:9" hidden="1">
      <c r="A166" s="188">
        <v>163</v>
      </c>
      <c r="B166" s="188"/>
      <c r="C166" s="189"/>
      <c r="D166" s="162"/>
      <c r="E166" s="190"/>
      <c r="F166" s="190"/>
      <c r="G166" s="191"/>
      <c r="H166" s="267">
        <f t="shared" si="4"/>
        <v>0</v>
      </c>
      <c r="I166" s="346" t="str">
        <f t="shared" si="5"/>
        <v/>
      </c>
    </row>
    <row r="167" spans="1:9" hidden="1">
      <c r="A167" s="188">
        <v>164</v>
      </c>
      <c r="B167" s="188"/>
      <c r="C167" s="189"/>
      <c r="D167" s="162"/>
      <c r="E167" s="190"/>
      <c r="F167" s="190"/>
      <c r="G167" s="191"/>
      <c r="H167" s="267">
        <f t="shared" si="4"/>
        <v>0</v>
      </c>
      <c r="I167" s="346" t="str">
        <f t="shared" si="5"/>
        <v/>
      </c>
    </row>
    <row r="168" spans="1:9" hidden="1">
      <c r="A168" s="188">
        <v>165</v>
      </c>
      <c r="B168" s="188"/>
      <c r="C168" s="189"/>
      <c r="D168" s="162"/>
      <c r="E168" s="190"/>
      <c r="F168" s="190"/>
      <c r="G168" s="191"/>
      <c r="H168" s="267">
        <f t="shared" si="4"/>
        <v>0</v>
      </c>
      <c r="I168" s="346" t="str">
        <f t="shared" si="5"/>
        <v/>
      </c>
    </row>
    <row r="169" spans="1:9" hidden="1">
      <c r="A169" s="188">
        <v>166</v>
      </c>
      <c r="B169" s="188"/>
      <c r="C169" s="189"/>
      <c r="D169" s="162"/>
      <c r="E169" s="190"/>
      <c r="F169" s="190"/>
      <c r="G169" s="191"/>
      <c r="H169" s="267">
        <f t="shared" si="4"/>
        <v>0</v>
      </c>
      <c r="I169" s="346" t="str">
        <f t="shared" si="5"/>
        <v/>
      </c>
    </row>
    <row r="170" spans="1:9" hidden="1">
      <c r="A170" s="188">
        <v>167</v>
      </c>
      <c r="B170" s="188"/>
      <c r="C170" s="189"/>
      <c r="D170" s="162"/>
      <c r="E170" s="190"/>
      <c r="F170" s="190"/>
      <c r="G170" s="191"/>
      <c r="H170" s="267">
        <f t="shared" si="4"/>
        <v>0</v>
      </c>
      <c r="I170" s="346" t="str">
        <f t="shared" si="5"/>
        <v/>
      </c>
    </row>
    <row r="171" spans="1:9" hidden="1">
      <c r="A171" s="188">
        <v>168</v>
      </c>
      <c r="B171" s="188"/>
      <c r="C171" s="189"/>
      <c r="D171" s="162"/>
      <c r="E171" s="190"/>
      <c r="F171" s="190"/>
      <c r="G171" s="191"/>
      <c r="H171" s="267">
        <f t="shared" si="4"/>
        <v>0</v>
      </c>
      <c r="I171" s="346" t="str">
        <f t="shared" si="5"/>
        <v/>
      </c>
    </row>
    <row r="172" spans="1:9" hidden="1">
      <c r="A172" s="188">
        <v>169</v>
      </c>
      <c r="B172" s="188"/>
      <c r="C172" s="189"/>
      <c r="D172" s="162"/>
      <c r="E172" s="190"/>
      <c r="F172" s="190"/>
      <c r="G172" s="191"/>
      <c r="H172" s="267">
        <f t="shared" si="4"/>
        <v>0</v>
      </c>
      <c r="I172" s="346" t="str">
        <f t="shared" si="5"/>
        <v/>
      </c>
    </row>
    <row r="173" spans="1:9" hidden="1">
      <c r="A173" s="188">
        <v>170</v>
      </c>
      <c r="B173" s="188"/>
      <c r="C173" s="189"/>
      <c r="D173" s="162"/>
      <c r="E173" s="190"/>
      <c r="F173" s="190"/>
      <c r="G173" s="191"/>
      <c r="H173" s="267">
        <f t="shared" si="4"/>
        <v>0</v>
      </c>
      <c r="I173" s="346" t="str">
        <f t="shared" si="5"/>
        <v/>
      </c>
    </row>
    <row r="174" spans="1:9" hidden="1">
      <c r="A174" s="188">
        <v>171</v>
      </c>
      <c r="B174" s="188"/>
      <c r="C174" s="189"/>
      <c r="D174" s="162"/>
      <c r="E174" s="190"/>
      <c r="F174" s="190"/>
      <c r="G174" s="191"/>
      <c r="H174" s="267">
        <f t="shared" si="4"/>
        <v>0</v>
      </c>
      <c r="I174" s="346" t="str">
        <f t="shared" si="5"/>
        <v/>
      </c>
    </row>
    <row r="175" spans="1:9" hidden="1">
      <c r="A175" s="188">
        <v>172</v>
      </c>
      <c r="B175" s="188"/>
      <c r="C175" s="189"/>
      <c r="D175" s="162"/>
      <c r="E175" s="190"/>
      <c r="F175" s="190"/>
      <c r="G175" s="191"/>
      <c r="H175" s="267">
        <f t="shared" si="4"/>
        <v>0</v>
      </c>
      <c r="I175" s="346" t="str">
        <f t="shared" si="5"/>
        <v/>
      </c>
    </row>
    <row r="176" spans="1:9" hidden="1">
      <c r="A176" s="188">
        <v>173</v>
      </c>
      <c r="B176" s="188"/>
      <c r="C176" s="189"/>
      <c r="D176" s="162"/>
      <c r="E176" s="190"/>
      <c r="F176" s="190"/>
      <c r="G176" s="191"/>
      <c r="H176" s="267">
        <f t="shared" si="4"/>
        <v>0</v>
      </c>
      <c r="I176" s="346" t="str">
        <f t="shared" si="5"/>
        <v/>
      </c>
    </row>
    <row r="177" spans="1:9" hidden="1">
      <c r="A177" s="188">
        <v>174</v>
      </c>
      <c r="B177" s="188"/>
      <c r="C177" s="189"/>
      <c r="D177" s="162"/>
      <c r="E177" s="190"/>
      <c r="F177" s="190"/>
      <c r="G177" s="191"/>
      <c r="H177" s="267">
        <f t="shared" si="4"/>
        <v>0</v>
      </c>
      <c r="I177" s="346" t="str">
        <f t="shared" si="5"/>
        <v/>
      </c>
    </row>
    <row r="178" spans="1:9" hidden="1">
      <c r="A178" s="188">
        <v>175</v>
      </c>
      <c r="B178" s="188"/>
      <c r="C178" s="189"/>
      <c r="D178" s="162"/>
      <c r="E178" s="190"/>
      <c r="F178" s="190"/>
      <c r="G178" s="191"/>
      <c r="H178" s="267">
        <f t="shared" si="4"/>
        <v>0</v>
      </c>
      <c r="I178" s="346" t="str">
        <f t="shared" si="5"/>
        <v/>
      </c>
    </row>
    <row r="179" spans="1:9" hidden="1">
      <c r="A179" s="188">
        <v>176</v>
      </c>
      <c r="B179" s="188"/>
      <c r="C179" s="189"/>
      <c r="D179" s="162"/>
      <c r="E179" s="190"/>
      <c r="F179" s="190"/>
      <c r="G179" s="191"/>
      <c r="H179" s="267">
        <f t="shared" si="4"/>
        <v>0</v>
      </c>
      <c r="I179" s="346" t="str">
        <f t="shared" si="5"/>
        <v/>
      </c>
    </row>
    <row r="180" spans="1:9" hidden="1">
      <c r="A180" s="188">
        <v>177</v>
      </c>
      <c r="B180" s="188"/>
      <c r="C180" s="189"/>
      <c r="D180" s="162"/>
      <c r="E180" s="190"/>
      <c r="F180" s="190"/>
      <c r="G180" s="191"/>
      <c r="H180" s="267">
        <f t="shared" si="4"/>
        <v>0</v>
      </c>
      <c r="I180" s="346" t="str">
        <f t="shared" si="5"/>
        <v/>
      </c>
    </row>
    <row r="181" spans="1:9" hidden="1">
      <c r="A181" s="188">
        <v>178</v>
      </c>
      <c r="B181" s="188"/>
      <c r="C181" s="189"/>
      <c r="D181" s="162"/>
      <c r="E181" s="190"/>
      <c r="F181" s="190"/>
      <c r="G181" s="191"/>
      <c r="H181" s="267">
        <f t="shared" si="4"/>
        <v>0</v>
      </c>
      <c r="I181" s="346" t="str">
        <f t="shared" si="5"/>
        <v/>
      </c>
    </row>
    <row r="182" spans="1:9" hidden="1">
      <c r="A182" s="188">
        <v>179</v>
      </c>
      <c r="B182" s="188"/>
      <c r="C182" s="189"/>
      <c r="D182" s="162"/>
      <c r="E182" s="190"/>
      <c r="F182" s="190"/>
      <c r="G182" s="191"/>
      <c r="H182" s="267">
        <f t="shared" si="4"/>
        <v>0</v>
      </c>
      <c r="I182" s="346" t="str">
        <f t="shared" si="5"/>
        <v/>
      </c>
    </row>
    <row r="183" spans="1:9" hidden="1">
      <c r="A183" s="188">
        <v>180</v>
      </c>
      <c r="B183" s="188"/>
      <c r="C183" s="189"/>
      <c r="D183" s="162"/>
      <c r="E183" s="190"/>
      <c r="F183" s="190"/>
      <c r="G183" s="191"/>
      <c r="H183" s="267">
        <f t="shared" si="4"/>
        <v>0</v>
      </c>
      <c r="I183" s="346" t="str">
        <f t="shared" si="5"/>
        <v/>
      </c>
    </row>
    <row r="184" spans="1:9" hidden="1">
      <c r="A184" s="188">
        <v>181</v>
      </c>
      <c r="B184" s="188"/>
      <c r="C184" s="189"/>
      <c r="D184" s="162"/>
      <c r="E184" s="190"/>
      <c r="F184" s="190"/>
      <c r="G184" s="191"/>
      <c r="H184" s="267">
        <f t="shared" si="4"/>
        <v>0</v>
      </c>
      <c r="I184" s="346" t="str">
        <f t="shared" si="5"/>
        <v/>
      </c>
    </row>
    <row r="185" spans="1:9" hidden="1">
      <c r="A185" s="188">
        <v>182</v>
      </c>
      <c r="B185" s="188"/>
      <c r="C185" s="189"/>
      <c r="D185" s="162"/>
      <c r="E185" s="190"/>
      <c r="F185" s="190"/>
      <c r="G185" s="191"/>
      <c r="H185" s="267">
        <f t="shared" si="4"/>
        <v>0</v>
      </c>
      <c r="I185" s="346" t="str">
        <f t="shared" si="5"/>
        <v/>
      </c>
    </row>
    <row r="186" spans="1:9" hidden="1">
      <c r="A186" s="188">
        <v>183</v>
      </c>
      <c r="B186" s="188"/>
      <c r="C186" s="189"/>
      <c r="D186" s="162"/>
      <c r="E186" s="190"/>
      <c r="F186" s="190"/>
      <c r="G186" s="191"/>
      <c r="H186" s="267">
        <f t="shared" si="4"/>
        <v>0</v>
      </c>
      <c r="I186" s="346" t="str">
        <f t="shared" si="5"/>
        <v/>
      </c>
    </row>
    <row r="187" spans="1:9" hidden="1">
      <c r="A187" s="188">
        <v>184</v>
      </c>
      <c r="B187" s="188"/>
      <c r="C187" s="189"/>
      <c r="D187" s="162"/>
      <c r="E187" s="190"/>
      <c r="F187" s="190"/>
      <c r="G187" s="191"/>
      <c r="H187" s="267">
        <f t="shared" si="4"/>
        <v>0</v>
      </c>
      <c r="I187" s="346" t="str">
        <f t="shared" si="5"/>
        <v/>
      </c>
    </row>
    <row r="188" spans="1:9" hidden="1">
      <c r="A188" s="188">
        <v>185</v>
      </c>
      <c r="B188" s="188"/>
      <c r="C188" s="189"/>
      <c r="D188" s="162"/>
      <c r="E188" s="190"/>
      <c r="F188" s="190"/>
      <c r="G188" s="191"/>
      <c r="H188" s="267">
        <f t="shared" si="4"/>
        <v>0</v>
      </c>
      <c r="I188" s="346" t="str">
        <f t="shared" si="5"/>
        <v/>
      </c>
    </row>
    <row r="189" spans="1:9" hidden="1">
      <c r="A189" s="188">
        <v>186</v>
      </c>
      <c r="B189" s="188"/>
      <c r="C189" s="189"/>
      <c r="D189" s="162"/>
      <c r="E189" s="190"/>
      <c r="F189" s="190"/>
      <c r="G189" s="191"/>
      <c r="H189" s="267">
        <f t="shared" si="4"/>
        <v>0</v>
      </c>
      <c r="I189" s="346" t="str">
        <f t="shared" si="5"/>
        <v/>
      </c>
    </row>
    <row r="190" spans="1:9" hidden="1">
      <c r="A190" s="188">
        <v>187</v>
      </c>
      <c r="B190" s="188"/>
      <c r="C190" s="189"/>
      <c r="D190" s="162"/>
      <c r="E190" s="190"/>
      <c r="F190" s="190"/>
      <c r="G190" s="191"/>
      <c r="H190" s="267">
        <f t="shared" si="4"/>
        <v>0</v>
      </c>
      <c r="I190" s="346" t="str">
        <f t="shared" si="5"/>
        <v/>
      </c>
    </row>
    <row r="191" spans="1:9" hidden="1">
      <c r="A191" s="188">
        <v>188</v>
      </c>
      <c r="B191" s="188"/>
      <c r="C191" s="189"/>
      <c r="D191" s="162"/>
      <c r="E191" s="190"/>
      <c r="F191" s="190"/>
      <c r="G191" s="191"/>
      <c r="H191" s="267">
        <f t="shared" si="4"/>
        <v>0</v>
      </c>
      <c r="I191" s="346" t="str">
        <f t="shared" si="5"/>
        <v/>
      </c>
    </row>
    <row r="192" spans="1:9" hidden="1">
      <c r="A192" s="188">
        <v>189</v>
      </c>
      <c r="B192" s="188"/>
      <c r="C192" s="189"/>
      <c r="D192" s="162"/>
      <c r="E192" s="190"/>
      <c r="F192" s="190"/>
      <c r="G192" s="191"/>
      <c r="H192" s="267">
        <f t="shared" si="4"/>
        <v>0</v>
      </c>
      <c r="I192" s="346" t="str">
        <f t="shared" si="5"/>
        <v/>
      </c>
    </row>
    <row r="193" spans="1:9" hidden="1">
      <c r="A193" s="188">
        <v>190</v>
      </c>
      <c r="B193" s="188"/>
      <c r="C193" s="189"/>
      <c r="D193" s="162"/>
      <c r="E193" s="190"/>
      <c r="F193" s="190"/>
      <c r="G193" s="191"/>
      <c r="H193" s="267">
        <f t="shared" si="4"/>
        <v>0</v>
      </c>
      <c r="I193" s="346" t="str">
        <f t="shared" si="5"/>
        <v/>
      </c>
    </row>
    <row r="194" spans="1:9" hidden="1">
      <c r="A194" s="188">
        <v>191</v>
      </c>
      <c r="B194" s="188"/>
      <c r="C194" s="189"/>
      <c r="D194" s="162"/>
      <c r="E194" s="190"/>
      <c r="F194" s="190"/>
      <c r="G194" s="191"/>
      <c r="H194" s="267">
        <f t="shared" si="4"/>
        <v>0</v>
      </c>
      <c r="I194" s="346" t="str">
        <f t="shared" si="5"/>
        <v/>
      </c>
    </row>
    <row r="195" spans="1:9" hidden="1">
      <c r="A195" s="188">
        <v>192</v>
      </c>
      <c r="B195" s="188"/>
      <c r="C195" s="189"/>
      <c r="D195" s="162"/>
      <c r="E195" s="190"/>
      <c r="F195" s="190"/>
      <c r="G195" s="191"/>
      <c r="H195" s="267">
        <f t="shared" si="4"/>
        <v>0</v>
      </c>
      <c r="I195" s="346" t="str">
        <f t="shared" si="5"/>
        <v/>
      </c>
    </row>
    <row r="196" spans="1:9" hidden="1">
      <c r="A196" s="188">
        <v>193</v>
      </c>
      <c r="B196" s="188"/>
      <c r="C196" s="189"/>
      <c r="D196" s="162"/>
      <c r="E196" s="190"/>
      <c r="F196" s="190"/>
      <c r="G196" s="191"/>
      <c r="H196" s="267">
        <f t="shared" si="4"/>
        <v>0</v>
      </c>
      <c r="I196" s="346" t="str">
        <f t="shared" si="5"/>
        <v/>
      </c>
    </row>
    <row r="197" spans="1:9" hidden="1">
      <c r="A197" s="188">
        <v>194</v>
      </c>
      <c r="B197" s="188"/>
      <c r="C197" s="189"/>
      <c r="D197" s="162"/>
      <c r="E197" s="190"/>
      <c r="F197" s="190"/>
      <c r="G197" s="191"/>
      <c r="H197" s="267">
        <f t="shared" ref="H197:H203" si="6">(F197-E197+1)*D197</f>
        <v>0</v>
      </c>
      <c r="I197" s="346" t="str">
        <f t="shared" ref="I197:I203" si="7">SUBSTITUTE(B197," ","_")</f>
        <v/>
      </c>
    </row>
    <row r="198" spans="1:9" hidden="1">
      <c r="A198" s="188">
        <v>195</v>
      </c>
      <c r="B198" s="188"/>
      <c r="C198" s="189"/>
      <c r="D198" s="162"/>
      <c r="E198" s="190"/>
      <c r="F198" s="190"/>
      <c r="G198" s="191"/>
      <c r="H198" s="267">
        <f t="shared" si="6"/>
        <v>0</v>
      </c>
      <c r="I198" s="346" t="str">
        <f t="shared" si="7"/>
        <v/>
      </c>
    </row>
    <row r="199" spans="1:9" hidden="1">
      <c r="A199" s="188">
        <v>196</v>
      </c>
      <c r="B199" s="188"/>
      <c r="C199" s="189"/>
      <c r="D199" s="162"/>
      <c r="E199" s="190"/>
      <c r="F199" s="190"/>
      <c r="G199" s="191"/>
      <c r="H199" s="267">
        <f t="shared" si="6"/>
        <v>0</v>
      </c>
      <c r="I199" s="346" t="str">
        <f t="shared" si="7"/>
        <v/>
      </c>
    </row>
    <row r="200" spans="1:9" hidden="1">
      <c r="A200" s="188">
        <v>197</v>
      </c>
      <c r="B200" s="188"/>
      <c r="C200" s="189"/>
      <c r="D200" s="162"/>
      <c r="E200" s="190"/>
      <c r="F200" s="190"/>
      <c r="G200" s="191"/>
      <c r="H200" s="267">
        <f t="shared" si="6"/>
        <v>0</v>
      </c>
      <c r="I200" s="346" t="str">
        <f t="shared" si="7"/>
        <v/>
      </c>
    </row>
    <row r="201" spans="1:9" hidden="1">
      <c r="A201" s="188">
        <v>198</v>
      </c>
      <c r="B201" s="188"/>
      <c r="C201" s="189"/>
      <c r="D201" s="162"/>
      <c r="E201" s="190"/>
      <c r="F201" s="190"/>
      <c r="G201" s="191"/>
      <c r="H201" s="267">
        <f t="shared" si="6"/>
        <v>0</v>
      </c>
      <c r="I201" s="346" t="str">
        <f t="shared" si="7"/>
        <v/>
      </c>
    </row>
    <row r="202" spans="1:9" hidden="1">
      <c r="A202" s="188">
        <v>199</v>
      </c>
      <c r="B202" s="188"/>
      <c r="C202" s="189"/>
      <c r="D202" s="162"/>
      <c r="E202" s="190"/>
      <c r="F202" s="190"/>
      <c r="G202" s="191"/>
      <c r="H202" s="267">
        <f t="shared" si="6"/>
        <v>0</v>
      </c>
      <c r="I202" s="346" t="str">
        <f t="shared" si="7"/>
        <v/>
      </c>
    </row>
    <row r="203" spans="1:9" ht="13.5" hidden="1" thickBot="1">
      <c r="A203" s="188">
        <v>200</v>
      </c>
      <c r="B203" s="188"/>
      <c r="C203" s="189"/>
      <c r="D203" s="162"/>
      <c r="E203" s="190"/>
      <c r="F203" s="190"/>
      <c r="G203" s="191"/>
      <c r="H203" s="267">
        <f t="shared" si="6"/>
        <v>0</v>
      </c>
      <c r="I203" s="346" t="str">
        <f t="shared" si="7"/>
        <v/>
      </c>
    </row>
    <row r="204" spans="1:9" ht="20.25" customHeight="1" thickBot="1">
      <c r="A204" s="296"/>
      <c r="B204" s="296"/>
      <c r="C204" s="297"/>
      <c r="D204" s="296"/>
      <c r="E204" s="296"/>
      <c r="F204" s="296"/>
      <c r="G204" s="298" t="s">
        <v>381</v>
      </c>
      <c r="H204" s="299">
        <f>SUM(H4:H203)</f>
        <v>171720.64027791668</v>
      </c>
      <c r="I204" s="296"/>
    </row>
  </sheetData>
  <sheetProtection formatRows="0" autoFilter="0"/>
  <mergeCells count="2">
    <mergeCell ref="A1:H1"/>
    <mergeCell ref="A2:H2"/>
  </mergeCells>
  <conditionalFormatting sqref="A32:G203 A4:E31 G4:G31">
    <cfRule type="expression" dxfId="3" priority="4">
      <formula>ISEVEN(ROW())</formula>
    </cfRule>
  </conditionalFormatting>
  <conditionalFormatting sqref="H4:H203">
    <cfRule type="expression" dxfId="2" priority="3">
      <formula>ISEVEN(ROW())</formula>
    </cfRule>
  </conditionalFormatting>
  <conditionalFormatting sqref="I4:I203">
    <cfRule type="expression" dxfId="1" priority="2" stopIfTrue="1">
      <formula>ISEVEN(ROW())</formula>
    </cfRule>
  </conditionalFormatting>
  <conditionalFormatting sqref="F18">
    <cfRule type="expression" dxfId="0" priority="1">
      <formula>ISEVEN(ROW())</formula>
    </cfRule>
  </conditionalFormatting>
  <dataValidations count="4">
    <dataValidation type="list" allowBlank="1" showInputMessage="1" showErrorMessage="1" sqref="B4:B203" xr:uid="{00000000-0002-0000-0800-000000000000}">
      <formula1>Categorias</formula1>
    </dataValidation>
    <dataValidation type="list" allowBlank="1" showInputMessage="1" showErrorMessage="1" sqref="C4:C203" xr:uid="{00000000-0002-0000-0800-000001000000}">
      <formula1>INDIRECT($I4)</formula1>
    </dataValidation>
    <dataValidation type="whole" allowBlank="1" showInputMessage="1" showErrorMessage="1" error="Preencher com números de 1 a 24." sqref="E4:E203" xr:uid="{00000000-0002-0000-0800-000002000000}">
      <formula1>1</formula1>
      <formula2>2</formula2>
    </dataValidation>
    <dataValidation type="whole" allowBlank="1" showInputMessage="1" showErrorMessage="1" error="Preencher com números de 1 a 2." sqref="F4:F203" xr:uid="{B919F608-6305-4A3A-908B-4A892F90A79E}">
      <formula1>1</formula1>
      <formula2>2</formula2>
    </dataValidation>
  </dataValidations>
  <pageMargins left="0.51181102362204722" right="0.51181102362204722" top="0.78740157480314965" bottom="0.78740157480314965" header="0.31496062992125984" footer="0.31496062992125984"/>
  <pageSetup paperSize="9" fitToHeight="0" orientation="landscape" r:id="rId1"/>
  <headerFooter>
    <oddFooter>Página &amp;P de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11</vt:i4>
      </vt:variant>
      <vt:variant>
        <vt:lpstr>Intervalos Nomeados</vt:lpstr>
      </vt:variant>
      <vt:variant>
        <vt:i4>30</vt:i4>
      </vt:variant>
    </vt:vector>
  </HeadingPairs>
  <TitlesOfParts>
    <vt:vector size="41" baseType="lpstr">
      <vt:lpstr>Capa</vt:lpstr>
      <vt:lpstr>Sintético</vt:lpstr>
      <vt:lpstr>Gastos das Atividades</vt:lpstr>
      <vt:lpstr>Analítico</vt:lpstr>
      <vt:lpstr>Encargos e Benefícios</vt:lpstr>
      <vt:lpstr>Gastos com Pessoal</vt:lpstr>
      <vt:lpstr>Bens</vt:lpstr>
      <vt:lpstr>Gastos Gerais</vt:lpstr>
      <vt:lpstr>Desmobilização</vt:lpstr>
      <vt:lpstr>Assinatura</vt:lpstr>
      <vt:lpstr>Plano</vt:lpstr>
      <vt:lpstr>Aquisição_de_Bens_Permanentes</vt:lpstr>
      <vt:lpstr>Analítico!Area_de_impressao</vt:lpstr>
      <vt:lpstr>Assinatura!Area_de_impressao</vt:lpstr>
      <vt:lpstr>Bens!Area_de_impressao</vt:lpstr>
      <vt:lpstr>Capa!Area_de_impressao</vt:lpstr>
      <vt:lpstr>Desmobilização!Area_de_impressao</vt:lpstr>
      <vt:lpstr>'Encargos e Benefícios'!Area_de_impressao</vt:lpstr>
      <vt:lpstr>'Gastos com Pessoal'!Area_de_impressao</vt:lpstr>
      <vt:lpstr>'Gastos das Atividades'!Area_de_impressao</vt:lpstr>
      <vt:lpstr>'Gastos Gerais'!Area_de_impressao</vt:lpstr>
      <vt:lpstr>área_destinada</vt:lpstr>
      <vt:lpstr>Benefícios</vt:lpstr>
      <vt:lpstr>Beneficios2</vt:lpstr>
      <vt:lpstr>Beneficios3</vt:lpstr>
      <vt:lpstr>Bens</vt:lpstr>
      <vt:lpstr>Categorias</vt:lpstr>
      <vt:lpstr>Gastos_com_Pessoal</vt:lpstr>
      <vt:lpstr>Gastos_Gerais</vt:lpstr>
      <vt:lpstr>Gerais</vt:lpstr>
      <vt:lpstr>Ocorrência</vt:lpstr>
      <vt:lpstr>Receitas</vt:lpstr>
      <vt:lpstr>Rendimentos_de_Aplicações_Fin.</vt:lpstr>
      <vt:lpstr>Reserva</vt:lpstr>
      <vt:lpstr>Analítico!Titulos_de_impressao</vt:lpstr>
      <vt:lpstr>Desmobilização!Titulos_de_impressao</vt:lpstr>
      <vt:lpstr>'Encargos e Benefícios'!Titulos_de_impressao</vt:lpstr>
      <vt:lpstr>'Gastos com Pessoal'!Titulos_de_impressao</vt:lpstr>
      <vt:lpstr>'Gastos Gerais'!Titulos_de_impressao</vt:lpstr>
      <vt:lpstr>Sintético!Titulos_de_impressao</vt:lpstr>
      <vt:lpstr>Transferência_para_Reserva_de_Recursos</vt:lpstr>
    </vt:vector>
  </TitlesOfParts>
  <Company>SEPLAG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Frederico de Morais Andrade Coutinho</dc:creator>
  <cp:lastModifiedBy>Nayara Dias</cp:lastModifiedBy>
  <cp:lastPrinted>2021-06-16T19:50:05Z</cp:lastPrinted>
  <dcterms:created xsi:type="dcterms:W3CDTF">2007-08-22T17:17:19Z</dcterms:created>
  <dcterms:modified xsi:type="dcterms:W3CDTF">2021-06-17T19:56:39Z</dcterms:modified>
</cp:coreProperties>
</file>